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65491" windowWidth="25575" windowHeight="13005" tabRatio="926" activeTab="0"/>
  </bookViews>
  <sheets>
    <sheet name="Deckblatt" sheetId="1" r:id="rId1"/>
    <sheet name="Formblatt 221 Eingabe" sheetId="2" r:id="rId2"/>
    <sheet name="Formblatt 221 Auswertung" sheetId="3" r:id="rId3"/>
    <sheet name="Kennwerte 221" sheetId="4" r:id="rId4"/>
    <sheet name="Hinweise 221" sheetId="5" r:id="rId5"/>
    <sheet name="Formblatt 222 Eingabe" sheetId="6" r:id="rId6"/>
    <sheet name="Formblatt 222 Auswertung" sheetId="7" r:id="rId7"/>
    <sheet name="Kennwerte 222" sheetId="8" r:id="rId8"/>
    <sheet name="Hinweise 222" sheetId="9" r:id="rId9"/>
    <sheet name="221aus222" sheetId="10" r:id="rId10"/>
    <sheet name="Berechnung AGK 221" sheetId="11" r:id="rId11"/>
    <sheet name="Aufklärung AGK 221" sheetId="12" r:id="rId12"/>
    <sheet name="Berechnung AGK 222" sheetId="13" r:id="rId13"/>
    <sheet name="Aufklärung AGK 222" sheetId="14" r:id="rId14"/>
    <sheet name="Berechnung BGK 221" sheetId="15" r:id="rId15"/>
    <sheet name="Aufklärung BGK 221" sheetId="16" r:id="rId16"/>
    <sheet name="Vorgabewerte Vergabe" sheetId="17" r:id="rId17"/>
    <sheet name="Gewerkezuordnung" sheetId="18" r:id="rId18"/>
    <sheet name="Textvorgabe" sheetId="19" r:id="rId19"/>
    <sheet name="Textvorgabe Vergabe 221" sheetId="20" r:id="rId20"/>
    <sheet name="Textvorgabe Vergabe 222" sheetId="21" r:id="rId21"/>
    <sheet name="Firma" sheetId="22" state="hidden" r:id="rId22"/>
    <sheet name="Formblatt 221" sheetId="23" state="hidden" r:id="rId23"/>
    <sheet name="Formblatt 222" sheetId="24" state="hidden" r:id="rId24"/>
    <sheet name="Änderungshistorie" sheetId="25" state="hidden" r:id="rId25"/>
    <sheet name="Tabelle1" sheetId="26" state="hidden" r:id="rId26"/>
  </sheets>
  <definedNames>
    <definedName name="_xlnm.Print_Area" localSheetId="9">'221aus222'!$A$1:$M$54</definedName>
    <definedName name="_xlnm.Print_Area" localSheetId="11">'Aufklärung AGK 221'!$B$2:$F$30</definedName>
    <definedName name="_xlnm.Print_Area" localSheetId="13">'Aufklärung AGK 222'!$B$2:$F$30</definedName>
    <definedName name="_xlnm.Print_Area" localSheetId="15">'Aufklärung BGK 221'!$B$2:$F$38</definedName>
    <definedName name="_xlnm.Print_Area" localSheetId="10">'Berechnung AGK 221'!$A$4:$L$40</definedName>
    <definedName name="_xlnm.Print_Area" localSheetId="12">'Berechnung AGK 222'!$A$3:$L$40</definedName>
    <definedName name="_xlnm.Print_Area" localSheetId="14">'Berechnung BGK 221'!$A$1:$L$39</definedName>
    <definedName name="_xlnm.Print_Area" localSheetId="0">'Deckblatt'!$A$2:$G$44</definedName>
    <definedName name="_xlnm.Print_Area" localSheetId="21">'Firma'!$A$2:$G$33</definedName>
    <definedName name="_xlnm.Print_Area" localSheetId="22">'Formblatt 221'!$A$1:$M$57</definedName>
    <definedName name="_xlnm.Print_Area" localSheetId="2">'Formblatt 221 Auswertung'!$A$1:$M$53</definedName>
    <definedName name="_xlnm.Print_Area" localSheetId="1">'Formblatt 221 Eingabe'!$A$1:$M$57</definedName>
    <definedName name="_xlnm.Print_Area" localSheetId="23">'Formblatt 222'!$A$1:$Q$86</definedName>
    <definedName name="_xlnm.Print_Area" localSheetId="6">'Formblatt 222 Auswertung'!$A$1:$Q$83</definedName>
    <definedName name="_xlnm.Print_Area" localSheetId="5">'Formblatt 222 Eingabe'!$A$1:$Q$86</definedName>
    <definedName name="_xlnm.Print_Area" localSheetId="8">'Hinweise 222'!$A$1:$E$14</definedName>
    <definedName name="_xlnm.Print_Area" localSheetId="3">'Kennwerte 221'!$A$1:$E$35</definedName>
    <definedName name="_xlnm.Print_Area" localSheetId="7">'Kennwerte 222'!$A$1:$E$37</definedName>
  </definedNames>
  <calcPr fullCalcOnLoad="1"/>
</workbook>
</file>

<file path=xl/comments18.xml><?xml version="1.0" encoding="utf-8"?>
<comments xmlns="http://schemas.openxmlformats.org/spreadsheetml/2006/main">
  <authors>
    <author>U. Eberhardt</author>
  </authors>
  <commentList>
    <comment ref="Y3" authorId="0">
      <text>
        <r>
          <rPr>
            <b/>
            <sz val="8"/>
            <rFont val="Tahoma"/>
            <family val="0"/>
          </rPr>
          <t>U. Eberhardt:</t>
        </r>
        <r>
          <rPr>
            <sz val="8"/>
            <rFont val="Tahoma"/>
            <family val="0"/>
          </rPr>
          <t xml:space="preserve">
Was passiert auf der Baustelle? nicht in der Werkstatt.</t>
        </r>
      </text>
    </comment>
  </commentList>
</comments>
</file>

<file path=xl/comments20.xml><?xml version="1.0" encoding="utf-8"?>
<comments xmlns="http://schemas.openxmlformats.org/spreadsheetml/2006/main">
  <authors>
    <author>U. Eberhardt</author>
  </authors>
  <commentList>
    <comment ref="A8" authorId="0">
      <text>
        <r>
          <rPr>
            <b/>
            <sz val="8"/>
            <rFont val="Tahoma"/>
            <family val="0"/>
          </rPr>
          <t>U. Eberhardt:</t>
        </r>
        <r>
          <rPr>
            <sz val="8"/>
            <rFont val="Tahoma"/>
            <family val="0"/>
          </rPr>
          <t xml:space="preserve">
AGK zu hoch D45</t>
        </r>
      </text>
    </comment>
    <comment ref="A9" authorId="0">
      <text>
        <r>
          <rPr>
            <b/>
            <sz val="8"/>
            <rFont val="Tahoma"/>
            <family val="0"/>
          </rPr>
          <t>U. Eberhardt:</t>
        </r>
        <r>
          <rPr>
            <sz val="8"/>
            <rFont val="Tahoma"/>
            <family val="0"/>
          </rPr>
          <t xml:space="preserve">
Gesamtstunden zu hoch
D53</t>
        </r>
      </text>
    </comment>
    <comment ref="A12" authorId="0">
      <text>
        <r>
          <rPr>
            <b/>
            <sz val="8"/>
            <rFont val="Tahoma"/>
            <family val="0"/>
          </rPr>
          <t>U. Eberhardt:</t>
        </r>
        <r>
          <rPr>
            <sz val="8"/>
            <rFont val="Tahoma"/>
            <family val="0"/>
          </rPr>
          <t xml:space="preserve">
Gesamtstunden zu niedrig D52</t>
        </r>
      </text>
    </comment>
    <comment ref="A10" authorId="0">
      <text>
        <r>
          <rPr>
            <b/>
            <sz val="8"/>
            <rFont val="Tahoma"/>
            <family val="0"/>
          </rPr>
          <t>U. Eberhardt:</t>
        </r>
        <r>
          <rPr>
            <sz val="8"/>
            <rFont val="Tahoma"/>
            <family val="0"/>
          </rPr>
          <t xml:space="preserve">
Lohnzusatz zu niedrig, D4</t>
        </r>
      </text>
    </comment>
    <comment ref="A3" authorId="0">
      <text>
        <r>
          <rPr>
            <b/>
            <sz val="8"/>
            <rFont val="Tahoma"/>
            <family val="0"/>
          </rPr>
          <t>U. Eberhardt:</t>
        </r>
        <r>
          <rPr>
            <sz val="8"/>
            <rFont val="Tahoma"/>
            <family val="0"/>
          </rPr>
          <t xml:space="preserve">
Mittellohn niedrig D 2</t>
        </r>
      </text>
    </comment>
    <comment ref="A7" authorId="0">
      <text>
        <r>
          <rPr>
            <b/>
            <sz val="8"/>
            <rFont val="Tahoma"/>
            <family val="0"/>
          </rPr>
          <t>U. Eberhardt:</t>
        </r>
        <r>
          <rPr>
            <sz val="8"/>
            <rFont val="Tahoma"/>
            <family val="0"/>
          </rPr>
          <t xml:space="preserve">
D3</t>
        </r>
      </text>
    </comment>
    <comment ref="A4" authorId="0">
      <text>
        <r>
          <rPr>
            <b/>
            <sz val="8"/>
            <rFont val="Tahoma"/>
            <family val="0"/>
          </rPr>
          <t>U. Eberhardt:</t>
        </r>
        <r>
          <rPr>
            <sz val="8"/>
            <rFont val="Tahoma"/>
            <family val="0"/>
          </rPr>
          <t xml:space="preserve">
BGK zu hoch D43</t>
        </r>
      </text>
    </comment>
    <comment ref="A6" authorId="0">
      <text>
        <r>
          <rPr>
            <b/>
            <sz val="8"/>
            <rFont val="Tahoma"/>
            <family val="0"/>
          </rPr>
          <t>U. Eberhardt:</t>
        </r>
        <r>
          <rPr>
            <sz val="8"/>
            <rFont val="Tahoma"/>
            <family val="0"/>
          </rPr>
          <t xml:space="preserve">
D9</t>
        </r>
      </text>
    </comment>
    <comment ref="A5" authorId="0">
      <text>
        <r>
          <rPr>
            <b/>
            <sz val="8"/>
            <rFont val="Tahoma"/>
            <family val="0"/>
          </rPr>
          <t>U. Eberhardt:</t>
        </r>
        <r>
          <rPr>
            <sz val="8"/>
            <rFont val="Tahoma"/>
            <family val="0"/>
          </rPr>
          <t xml:space="preserve">
D7</t>
        </r>
      </text>
    </comment>
    <comment ref="A11" authorId="0">
      <text>
        <r>
          <rPr>
            <b/>
            <sz val="8"/>
            <rFont val="Tahoma"/>
            <family val="0"/>
          </rPr>
          <t>U. Eberhardt:</t>
        </r>
        <r>
          <rPr>
            <sz val="8"/>
            <rFont val="Tahoma"/>
            <family val="0"/>
          </rPr>
          <t xml:space="preserve">
D5</t>
        </r>
      </text>
    </comment>
  </commentList>
</comments>
</file>

<file path=xl/comments24.xml><?xml version="1.0" encoding="utf-8"?>
<comments xmlns="http://schemas.openxmlformats.org/spreadsheetml/2006/main">
  <authors>
    <author>U. Eberhardt</author>
  </authors>
  <commentList>
    <comment ref="E52" authorId="0">
      <text>
        <r>
          <rPr>
            <b/>
            <sz val="8"/>
            <rFont val="Tahoma"/>
            <family val="0"/>
          </rPr>
          <t>U. Eberhardt:</t>
        </r>
        <r>
          <rPr>
            <sz val="8"/>
            <rFont val="Tahoma"/>
            <family val="0"/>
          </rPr>
          <t xml:space="preserve">
Wert muss dem Wert im Feld "Umlage Summe 3 auf EKT" in Zeile 2.1 bei Eigene Lohnkosten rechts oben entsprechen. </t>
        </r>
      </text>
    </comment>
    <comment ref="E53" authorId="0">
      <text>
        <r>
          <rPr>
            <b/>
            <sz val="8"/>
            <rFont val="Tahoma"/>
            <family val="0"/>
          </rPr>
          <t>U. Eberhardt:</t>
        </r>
        <r>
          <rPr>
            <sz val="8"/>
            <rFont val="Tahoma"/>
            <family val="0"/>
          </rPr>
          <t xml:space="preserve">
Wert muss dem Wert im Feld "Umlage Summe 3 auf EKT" in Zeile 2.2 bei Stoffkosten rechts oben entsprechen.</t>
        </r>
      </text>
    </comment>
    <comment ref="E54" authorId="0">
      <text>
        <r>
          <rPr>
            <b/>
            <sz val="8"/>
            <rFont val="Tahoma"/>
            <family val="0"/>
          </rPr>
          <t>U. Eberhardt:</t>
        </r>
        <r>
          <rPr>
            <sz val="8"/>
            <rFont val="Tahoma"/>
            <family val="0"/>
          </rPr>
          <t xml:space="preserve">
Wert muss dem Wert im Feld "Umlage Summe 3 auf EKT" in Zeile 2.3 bei Gerätekosten rechts oben entsprechen. </t>
        </r>
      </text>
    </comment>
    <comment ref="E55" authorId="0">
      <text>
        <r>
          <rPr>
            <b/>
            <sz val="8"/>
            <rFont val="Tahoma"/>
            <family val="0"/>
          </rPr>
          <t>U. Eberhardt:</t>
        </r>
        <r>
          <rPr>
            <sz val="8"/>
            <rFont val="Tahoma"/>
            <family val="0"/>
          </rPr>
          <t xml:space="preserve">
Wert muss dem Wert im Feld "Umlage Summe 3 auf EKT in Zeile 2.4 bei Sonstige Kosten rechts oben entsprechen. </t>
        </r>
      </text>
    </comment>
    <comment ref="E56" authorId="0">
      <text>
        <r>
          <rPr>
            <b/>
            <sz val="8"/>
            <rFont val="Tahoma"/>
            <family val="0"/>
          </rPr>
          <t>U. Eberhardt:</t>
        </r>
        <r>
          <rPr>
            <sz val="8"/>
            <rFont val="Tahoma"/>
            <family val="0"/>
          </rPr>
          <t xml:space="preserve">
Wert muss dem Wert im Feld "Umlage Summe 3 auf EKT" in Zeile 2.5 bei Nachunternehmerleistungen rechts oben entsprechen</t>
        </r>
      </text>
    </comment>
    <comment ref="O47" authorId="0">
      <text>
        <r>
          <rPr>
            <b/>
            <sz val="8"/>
            <rFont val="Tahoma"/>
            <family val="0"/>
          </rPr>
          <t>U. Eberhardt:</t>
        </r>
        <r>
          <rPr>
            <sz val="8"/>
            <rFont val="Tahoma"/>
            <family val="0"/>
          </rPr>
          <t xml:space="preserve">
Wert ist die Summe der oben stehenden Eingaben und muss dem Wert "Summe 3" unten rechts entsprechen</t>
        </r>
      </text>
    </comment>
  </commentList>
</comments>
</file>

<file path=xl/comments6.xml><?xml version="1.0" encoding="utf-8"?>
<comments xmlns="http://schemas.openxmlformats.org/spreadsheetml/2006/main">
  <authors>
    <author>U. Eberhardt</author>
  </authors>
  <commentList>
    <comment ref="E52" authorId="0">
      <text>
        <r>
          <rPr>
            <b/>
            <sz val="8"/>
            <rFont val="Tahoma"/>
            <family val="0"/>
          </rPr>
          <t>U. Eberhardt:</t>
        </r>
        <r>
          <rPr>
            <sz val="8"/>
            <rFont val="Tahoma"/>
            <family val="0"/>
          </rPr>
          <t xml:space="preserve">
Wert muss dem Wert im Feld "Umlage Summe 3 auf EKT" in Zeile 2.1 bei Eigene Lohnkosten rechts oben entsprechen. </t>
        </r>
      </text>
    </comment>
    <comment ref="E53" authorId="0">
      <text>
        <r>
          <rPr>
            <b/>
            <sz val="8"/>
            <rFont val="Tahoma"/>
            <family val="0"/>
          </rPr>
          <t>U. Eberhardt:</t>
        </r>
        <r>
          <rPr>
            <sz val="8"/>
            <rFont val="Tahoma"/>
            <family val="0"/>
          </rPr>
          <t xml:space="preserve">
Wert muss dem Wert im Feld "Umlage Summe 3 auf EKT" in Zeile 2.2 bei Stoffkosten rechts oben entsprechen.</t>
        </r>
      </text>
    </comment>
    <comment ref="E54" authorId="0">
      <text>
        <r>
          <rPr>
            <b/>
            <sz val="8"/>
            <rFont val="Tahoma"/>
            <family val="0"/>
          </rPr>
          <t>U. Eberhardt:</t>
        </r>
        <r>
          <rPr>
            <sz val="8"/>
            <rFont val="Tahoma"/>
            <family val="0"/>
          </rPr>
          <t xml:space="preserve">
Wert muss dem Wert im Feld "Umlage Summe 3 auf EKT" in Zeile 2.3 bei Gerätekosten rechts oben entsprechen. </t>
        </r>
      </text>
    </comment>
    <comment ref="E55" authorId="0">
      <text>
        <r>
          <rPr>
            <b/>
            <sz val="8"/>
            <rFont val="Tahoma"/>
            <family val="0"/>
          </rPr>
          <t>U. Eberhardt:</t>
        </r>
        <r>
          <rPr>
            <sz val="8"/>
            <rFont val="Tahoma"/>
            <family val="0"/>
          </rPr>
          <t xml:space="preserve">
Wert muss dem Wert im Feld "Umlage Summe 3 auf EKT in Zeile 2.4 bei Sonstige Kosten rechts oben entsprechen. </t>
        </r>
      </text>
    </comment>
    <comment ref="E56" authorId="0">
      <text>
        <r>
          <rPr>
            <b/>
            <sz val="8"/>
            <rFont val="Tahoma"/>
            <family val="0"/>
          </rPr>
          <t>U. Eberhardt:</t>
        </r>
        <r>
          <rPr>
            <sz val="8"/>
            <rFont val="Tahoma"/>
            <family val="0"/>
          </rPr>
          <t xml:space="preserve">
Wert muss dem Wert im Feld "Umlage Summe 3 auf EKT" in Zeile 2.5 bei Nachunternehmerleistungen rechts oben entsprechen</t>
        </r>
      </text>
    </comment>
    <comment ref="O47" authorId="0">
      <text>
        <r>
          <rPr>
            <b/>
            <sz val="8"/>
            <rFont val="Tahoma"/>
            <family val="0"/>
          </rPr>
          <t>U. Eberhardt:</t>
        </r>
        <r>
          <rPr>
            <sz val="8"/>
            <rFont val="Tahoma"/>
            <family val="0"/>
          </rPr>
          <t xml:space="preserve">
Wert ist die Summe der oben stehenden Eingaben und muss dem Wert "Summe 3" unten rechts entsprechen</t>
        </r>
      </text>
    </comment>
  </commentList>
</comments>
</file>

<file path=xl/comments7.xml><?xml version="1.0" encoding="utf-8"?>
<comments xmlns="http://schemas.openxmlformats.org/spreadsheetml/2006/main">
  <authors>
    <author>U. Eberhardt</author>
  </authors>
  <commentList>
    <comment ref="E52" authorId="0">
      <text>
        <r>
          <rPr>
            <b/>
            <sz val="8"/>
            <rFont val="Tahoma"/>
            <family val="0"/>
          </rPr>
          <t>U. Eberhardt:</t>
        </r>
        <r>
          <rPr>
            <sz val="8"/>
            <rFont val="Tahoma"/>
            <family val="0"/>
          </rPr>
          <t xml:space="preserve">
Wert muss dem Wert im Feld "Umlage Summe 3 auf EKT" in Zeile 2.1 bei Eigene Lohnkosten rechts oben entsprechen. </t>
        </r>
      </text>
    </comment>
    <comment ref="E53" authorId="0">
      <text>
        <r>
          <rPr>
            <b/>
            <sz val="8"/>
            <rFont val="Tahoma"/>
            <family val="0"/>
          </rPr>
          <t>U. Eberhardt:</t>
        </r>
        <r>
          <rPr>
            <sz val="8"/>
            <rFont val="Tahoma"/>
            <family val="0"/>
          </rPr>
          <t xml:space="preserve">
Wert muss dem Wert im Feld "Umlage Summe 3 auf EKT" in Zeile 2.2 bei Stoffkosten rechts oben entsprechen.</t>
        </r>
      </text>
    </comment>
    <comment ref="E54" authorId="0">
      <text>
        <r>
          <rPr>
            <b/>
            <sz val="8"/>
            <rFont val="Tahoma"/>
            <family val="0"/>
          </rPr>
          <t>U. Eberhardt:</t>
        </r>
        <r>
          <rPr>
            <sz val="8"/>
            <rFont val="Tahoma"/>
            <family val="0"/>
          </rPr>
          <t xml:space="preserve">
Wert muss dem Wert im Feld "Umlage Summe 3 auf EKT" in Zeile 2.3 bei Gerätekosten rechts oben entsprechen. </t>
        </r>
      </text>
    </comment>
    <comment ref="E55" authorId="0">
      <text>
        <r>
          <rPr>
            <b/>
            <sz val="8"/>
            <rFont val="Tahoma"/>
            <family val="0"/>
          </rPr>
          <t>U. Eberhardt:</t>
        </r>
        <r>
          <rPr>
            <sz val="8"/>
            <rFont val="Tahoma"/>
            <family val="0"/>
          </rPr>
          <t xml:space="preserve">
Wert muss dem Wert im Feld "Umlage Summe 3 auf EKT in Zeile 2.4 bei Sonstige Kosten rechts oben entsprechen. </t>
        </r>
      </text>
    </comment>
    <comment ref="E56" authorId="0">
      <text>
        <r>
          <rPr>
            <b/>
            <sz val="8"/>
            <rFont val="Tahoma"/>
            <family val="0"/>
          </rPr>
          <t>U. Eberhardt:</t>
        </r>
        <r>
          <rPr>
            <sz val="8"/>
            <rFont val="Tahoma"/>
            <family val="0"/>
          </rPr>
          <t xml:space="preserve">
Wert muss dem Wert im Feld "Umlage Summe 3 auf EKT" in Zeile 2.5 bei Nachunternehmerleistungen rechts oben entsprechen</t>
        </r>
      </text>
    </comment>
    <comment ref="E57" authorId="0">
      <text>
        <r>
          <rPr>
            <b/>
            <sz val="8"/>
            <rFont val="Tahoma"/>
            <family val="0"/>
          </rPr>
          <t>U. Eberhardt:</t>
        </r>
        <r>
          <rPr>
            <sz val="8"/>
            <rFont val="Tahoma"/>
            <family val="0"/>
          </rPr>
          <t xml:space="preserve">
Wert muss dem Wert "Summe 3" rechts unten entsprechen</t>
        </r>
      </text>
    </comment>
    <comment ref="G57" authorId="0">
      <text>
        <r>
          <rPr>
            <b/>
            <sz val="8"/>
            <rFont val="Tahoma"/>
            <family val="0"/>
          </rPr>
          <t>U. Eberhardt:</t>
        </r>
        <r>
          <rPr>
            <sz val="8"/>
            <rFont val="Tahoma"/>
            <family val="0"/>
          </rPr>
          <t xml:space="preserve">
Wert muss dem Wert "Summe 3.1 Baustellengemeinkosten unten entsprechen</t>
        </r>
      </text>
    </comment>
    <comment ref="H57" authorId="0">
      <text>
        <r>
          <rPr>
            <b/>
            <sz val="8"/>
            <rFont val="Tahoma"/>
            <family val="0"/>
          </rPr>
          <t>U. Eberhardt:</t>
        </r>
        <r>
          <rPr>
            <sz val="8"/>
            <rFont val="Tahoma"/>
            <family val="0"/>
          </rPr>
          <t xml:space="preserve">
Wert muss dem Wert "Summe 3.2 Allgemeine Geschäftskosten" unten entsprechen</t>
        </r>
      </text>
    </comment>
    <comment ref="J57" authorId="0">
      <text>
        <r>
          <rPr>
            <b/>
            <sz val="8"/>
            <rFont val="Tahoma"/>
            <family val="0"/>
          </rPr>
          <t>U. Eberhardt:</t>
        </r>
        <r>
          <rPr>
            <sz val="8"/>
            <rFont val="Tahoma"/>
            <family val="0"/>
          </rPr>
          <t xml:space="preserve">
Wert muss dem Wert "Summe 3.3 Wagnis und Gewinn" unten entsprechen</t>
        </r>
      </text>
    </comment>
    <comment ref="O47" authorId="0">
      <text>
        <r>
          <rPr>
            <b/>
            <sz val="8"/>
            <rFont val="Tahoma"/>
            <family val="0"/>
          </rPr>
          <t>U. Eberhardt:</t>
        </r>
        <r>
          <rPr>
            <sz val="8"/>
            <rFont val="Tahoma"/>
            <family val="0"/>
          </rPr>
          <t xml:space="preserve">
Wert ist die Summe der oben stehenden Eingaben und muss dem Wert "Summe 3" unten rechts entsprechen</t>
        </r>
      </text>
    </comment>
  </commentList>
</comments>
</file>

<file path=xl/comments8.xml><?xml version="1.0" encoding="utf-8"?>
<comments xmlns="http://schemas.openxmlformats.org/spreadsheetml/2006/main">
  <authors>
    <author>U. Eberhardt</author>
  </authors>
  <commentList>
    <comment ref="C22" authorId="0">
      <text>
        <r>
          <rPr>
            <b/>
            <sz val="8"/>
            <rFont val="Tahoma"/>
            <family val="0"/>
          </rPr>
          <t>U. Eberhardt:</t>
        </r>
        <r>
          <rPr>
            <sz val="8"/>
            <rFont val="Tahoma"/>
            <family val="0"/>
          </rPr>
          <t xml:space="preserve">
Wert bezieht sich auf die Einzelkosten einschließlich Umlagen oder Zuschläge (EKT brutto)</t>
        </r>
      </text>
    </comment>
  </commentList>
</comments>
</file>

<file path=xl/sharedStrings.xml><?xml version="1.0" encoding="utf-8"?>
<sst xmlns="http://schemas.openxmlformats.org/spreadsheetml/2006/main" count="1519" uniqueCount="634">
  <si>
    <t>Sonstiges</t>
  </si>
  <si>
    <t>AGK</t>
  </si>
  <si>
    <t>NU</t>
  </si>
  <si>
    <t>Gesamtzuschläge</t>
  </si>
  <si>
    <t>Angaben über den Verrechnungslohn</t>
  </si>
  <si>
    <t>1.1</t>
  </si>
  <si>
    <t>Mittellohn ML</t>
  </si>
  <si>
    <t>1.2</t>
  </si>
  <si>
    <t>Lohnzusatzkosten</t>
  </si>
  <si>
    <t>1.3</t>
  </si>
  <si>
    <t>Lohnnebenkosten</t>
  </si>
  <si>
    <t>1.4</t>
  </si>
  <si>
    <t>Kalkulationslohn KL</t>
  </si>
  <si>
    <t>1.5</t>
  </si>
  <si>
    <t>Verrechnungslohn VL</t>
  </si>
  <si>
    <t>2</t>
  </si>
  <si>
    <t>Zuschläge in % auf</t>
  </si>
  <si>
    <t>Lohn</t>
  </si>
  <si>
    <t>2.1</t>
  </si>
  <si>
    <t>Baustellengemeinkosten</t>
  </si>
  <si>
    <t>2.2</t>
  </si>
  <si>
    <t>2.3</t>
  </si>
  <si>
    <t>Wagnis und Gewinn</t>
  </si>
  <si>
    <t>2.4</t>
  </si>
  <si>
    <t>Ermittlung der Angebotssumme</t>
  </si>
  <si>
    <t>3.1</t>
  </si>
  <si>
    <t>Eigene Lohnkosten</t>
  </si>
  <si>
    <t>3.2</t>
  </si>
  <si>
    <t>3.3</t>
  </si>
  <si>
    <t>3.4</t>
  </si>
  <si>
    <t>3.5</t>
  </si>
  <si>
    <t>Angebotssumme ohne Umsatzsteuer</t>
  </si>
  <si>
    <t>%</t>
  </si>
  <si>
    <t>€</t>
  </si>
  <si>
    <t>Stoffkosten</t>
  </si>
  <si>
    <t>Gerätekosten</t>
  </si>
  <si>
    <t>Sonstige Kosten</t>
  </si>
  <si>
    <t>2.5</t>
  </si>
  <si>
    <t>Nachunternehmerleistungen</t>
  </si>
  <si>
    <t>Baustellengemeinkosten, Allgemeine Geschäftskosten, Wagnis und Gewinn</t>
  </si>
  <si>
    <t>3.1.1</t>
  </si>
  <si>
    <t>3.1.2</t>
  </si>
  <si>
    <t>3.1.3</t>
  </si>
  <si>
    <t>3.1.4</t>
  </si>
  <si>
    <t>3.1.5</t>
  </si>
  <si>
    <t>Allgemeine Geschäftskosten</t>
  </si>
  <si>
    <t>Bauamt</t>
  </si>
  <si>
    <t>Maßnahme</t>
  </si>
  <si>
    <t>Vergabenummer</t>
  </si>
  <si>
    <t>Bieter</t>
  </si>
  <si>
    <t>Gewerk</t>
  </si>
  <si>
    <t>Angaben zur Kalkulation mit vorbestimmten Zuschlägen</t>
  </si>
  <si>
    <t>Auftragnehmer:</t>
  </si>
  <si>
    <t>1.</t>
  </si>
  <si>
    <t>Zuschlag          %</t>
  </si>
  <si>
    <t>€/h</t>
  </si>
  <si>
    <t>einschl. Lohnzulagen u. Lohnerhöhung, wenn keine Lohngleitklausel vereinbart wird</t>
  </si>
  <si>
    <t>Sozialkosten, Soziallöhne und lohngebundene Kosten, als Zuschlag auf ML</t>
  </si>
  <si>
    <t>Auslösungen, Fahrgelder, als Zuschlag auf ML</t>
  </si>
  <si>
    <t>(Summe 1.1 bis 1.3)</t>
  </si>
  <si>
    <t>Zuschlag auf Kalkulationslohn</t>
  </si>
  <si>
    <t>(aus Zeile 2.4, Spalte 1)</t>
  </si>
  <si>
    <t>1.6</t>
  </si>
  <si>
    <t>(Summe 1.4 und 1.5 VL im EFB-Preis 2 berücksichtigen)</t>
  </si>
  <si>
    <t>2.</t>
  </si>
  <si>
    <t>Zuschläge auf Einzelkosten der Teilleistungen = unmittelbare Herstellungskosten</t>
  </si>
  <si>
    <t>Nachunter-nehmerleist.</t>
  </si>
  <si>
    <t>3.</t>
  </si>
  <si>
    <t>Einzelkosten   d. Teilleistungen = unmittelbre Her-stellungskosten    €</t>
  </si>
  <si>
    <t>Verrechnungslohn (1.6) x Gesamtstunden</t>
  </si>
  <si>
    <t>X</t>
  </si>
  <si>
    <t>(einschl. Kosten für Hilfsstoffe)</t>
  </si>
  <si>
    <t>(einschl. Kosten für Energie und Betriebsstoffe)</t>
  </si>
  <si>
    <t>(vom Bieter zu erläutern)</t>
  </si>
  <si>
    <t>(1) Auf Verlangen sind für diese Leistungen die Angaben der Kalkulation der(s) Nachunternhemer(s) dem Auftraggeber vorzulegen.</t>
  </si>
  <si>
    <t>Maßnahme:</t>
  </si>
  <si>
    <t>Mittellohn</t>
  </si>
  <si>
    <t>min</t>
  </si>
  <si>
    <t>max</t>
  </si>
  <si>
    <t>Wagnis</t>
  </si>
  <si>
    <t>Gewinn</t>
  </si>
  <si>
    <t>zu niedrig</t>
  </si>
  <si>
    <t>zu hoch</t>
  </si>
  <si>
    <t>Referenzwerte von Tabellenblatt Vorgabewerte</t>
  </si>
  <si>
    <t>Anteil Wagnis</t>
  </si>
  <si>
    <t>Anteil Gewinn</t>
  </si>
  <si>
    <t>Wert</t>
  </si>
  <si>
    <t>Bedingung</t>
  </si>
  <si>
    <t>nötige Handlung</t>
  </si>
  <si>
    <t>Verrechnungslohn</t>
  </si>
  <si>
    <t>BGK auf Lohn</t>
  </si>
  <si>
    <t>Wagnis auf Lohn</t>
  </si>
  <si>
    <t>AGK auf Lohn</t>
  </si>
  <si>
    <t>Gewinn auf Lohn</t>
  </si>
  <si>
    <t>BGK auf Stoffe</t>
  </si>
  <si>
    <t>AGK auf Stoffe</t>
  </si>
  <si>
    <t>Wagnis auf Stoffe</t>
  </si>
  <si>
    <t>Gewinn auf Stoffe</t>
  </si>
  <si>
    <t>BGK auf Geräte</t>
  </si>
  <si>
    <t>AGK auf Geräte</t>
  </si>
  <si>
    <t>Wagnis auf Geräte</t>
  </si>
  <si>
    <t>Gewinn auf Geräte</t>
  </si>
  <si>
    <t>BGK auf Sonstiges</t>
  </si>
  <si>
    <t>AGKauf Sonstiges</t>
  </si>
  <si>
    <t>Gewinn auf Sonstiges</t>
  </si>
  <si>
    <t>Wagnis auf Sonstiges</t>
  </si>
  <si>
    <t>BGK gesamt</t>
  </si>
  <si>
    <t>AGK gesamt</t>
  </si>
  <si>
    <t>Wagnis gesamt</t>
  </si>
  <si>
    <t>Gewinn gesamt</t>
  </si>
  <si>
    <t>Mindestlöhne könnten unterschritten sein</t>
  </si>
  <si>
    <t>mögliche Folge/ Frage</t>
  </si>
  <si>
    <t>Poliere im Mittellohn kalkuliert</t>
  </si>
  <si>
    <t>Verstoß gegen Sozialabgabevorschriften</t>
  </si>
  <si>
    <t>Umlage falsch eingetragen</t>
  </si>
  <si>
    <t>Verrechnungslohn soll erhöht werden</t>
  </si>
  <si>
    <t>Hohe Stundensätze bei Regieleistungen und Nachträgen</t>
  </si>
  <si>
    <t>Bauzeitverlängerung</t>
  </si>
  <si>
    <t>Wegfall von Leistungen, Nachträge</t>
  </si>
  <si>
    <t>Umsatz pro Arbeitsstunde</t>
  </si>
  <si>
    <t>Betrag              €</t>
  </si>
  <si>
    <t>Gesamt             €</t>
  </si>
  <si>
    <t>Umlage Summe 3 auf die Einzelkosten für die Ermilltung der EH-Preise</t>
  </si>
  <si>
    <t>Einzelkosten der Teilleistungen = unmittlebare Herstellkosten</t>
  </si>
  <si>
    <t>Kalkulationsslohn (1.4) x Gesamtstunden</t>
  </si>
  <si>
    <t>Einzelkosten der Teilleistungen (Summe 2)</t>
  </si>
  <si>
    <t>noch zu verteilen</t>
  </si>
  <si>
    <t>Zusammensetzung der Umlagesummen</t>
  </si>
  <si>
    <t>Umlage</t>
  </si>
  <si>
    <t>Anteil</t>
  </si>
  <si>
    <t>gesamt (€)</t>
  </si>
  <si>
    <t>BGK (€)</t>
  </si>
  <si>
    <t>AGK (€)</t>
  </si>
  <si>
    <t>W+G (€]</t>
  </si>
  <si>
    <t>eigene Lohnkosten</t>
  </si>
  <si>
    <t>(soweit hierfür keine besonderen Ansätze im Leistungsverzeichnis vorgsehen sind)</t>
  </si>
  <si>
    <t>Lohnkosten einschließlich Hilfslöhne</t>
  </si>
  <si>
    <t>Bei Angebotssummen unter 5 Mio €:</t>
  </si>
  <si>
    <t>Angabe des Betrages</t>
  </si>
  <si>
    <t>Bei Angebotssummen über 5 Mio €:</t>
  </si>
  <si>
    <t>Kalkulationslohn (1.4) x Gesamtstunden:</t>
  </si>
  <si>
    <t>Gehaltskosten für Bauleistung, Abrechnung</t>
  </si>
  <si>
    <t>Vermessung usw.</t>
  </si>
  <si>
    <t>Vorhalten u. Reparatur der Geräte u.</t>
  </si>
  <si>
    <t>Ausrüstungen, Energieverbrauch, Werkzeuge</t>
  </si>
  <si>
    <t>u. Kleingeräte, Materialkosten f.</t>
  </si>
  <si>
    <t>Baustelleneinrichtung</t>
  </si>
  <si>
    <t>An- und Abtansport der Geräte u.</t>
  </si>
  <si>
    <t>Ausrüstungne, Hilfsstoffe, Pachten usw.</t>
  </si>
  <si>
    <t>Sonderkosten der Baustelle, wie techn.</t>
  </si>
  <si>
    <t>Ausführungsbearbeitung, objektbezogene</t>
  </si>
  <si>
    <t>Versicherungen usw.</t>
  </si>
  <si>
    <t>Allgemeine Geschäftskosten (Summe 3.2)</t>
  </si>
  <si>
    <t>Wagnis und Gewinn (Summe 3.3)</t>
  </si>
  <si>
    <t>Umlage auf die Einzelkosten (Summe 3)</t>
  </si>
  <si>
    <t>Angebotssumme ohne Umsatzsteuer (Summe 2 und 3)</t>
  </si>
  <si>
    <t>Sozialkosten, Soziallöhne und lohngebundene Kosten</t>
  </si>
  <si>
    <t>Auslösungen, Fahrgelder</t>
  </si>
  <si>
    <t>Berechnung des Verrechnungslohnes nach Ermittlung der Angebotssumme (vgl. Blatt 2)</t>
  </si>
  <si>
    <t>v.H.</t>
  </si>
  <si>
    <t>(Summe 1.4 und 1.5)</t>
  </si>
  <si>
    <t>x</t>
  </si>
  <si>
    <t>in % der Gesamt-EKT</t>
  </si>
  <si>
    <t>BGK</t>
  </si>
  <si>
    <t>Wert in Ordnung</t>
  </si>
  <si>
    <t>Einzelwert zu hoch/niedrig</t>
  </si>
  <si>
    <t>Gesamtwert zu hoch/niedrig</t>
  </si>
  <si>
    <t>000 Sicherheitseinrichtungen, Baustelleneinrichtung</t>
  </si>
  <si>
    <t>001 Gerüstarbeiten</t>
  </si>
  <si>
    <t>002 Erdarbeiten</t>
  </si>
  <si>
    <t>003 Landschaftsbauarbeiten</t>
  </si>
  <si>
    <t>004 Landschaftsbauarbeiten; Pflanzen</t>
  </si>
  <si>
    <t>005 Brunnenbauarbeiten und Aufschlussbohrungen</t>
  </si>
  <si>
    <t>007 Untertagebauarbeiten</t>
  </si>
  <si>
    <t>008 Wasserhaltungsarbeiten</t>
  </si>
  <si>
    <t>009 Abwasserkanalarbeiten</t>
  </si>
  <si>
    <t>010 Dränarbeiten</t>
  </si>
  <si>
    <t>011 Abscheider- und Kleinkläranlagen</t>
  </si>
  <si>
    <t>012 Mauerarbeiten</t>
  </si>
  <si>
    <t>013 Betonarbeiten</t>
  </si>
  <si>
    <t>014 Natur-, Betonwerksteinarbeiten</t>
  </si>
  <si>
    <t>016 Zimmer- und Holzbauarbeiten</t>
  </si>
  <si>
    <t>017 Stahlbauarbeiten</t>
  </si>
  <si>
    <t>018 Abdichtungsarbeiten</t>
  </si>
  <si>
    <t>020 Dachdeckungsarbeiten</t>
  </si>
  <si>
    <t>021 Dachabdichtungsarbeiten</t>
  </si>
  <si>
    <t>022 Klempnerarbeiten</t>
  </si>
  <si>
    <t>023 Putz- und Stuckarbeiten, Wärmedämmsysteme</t>
  </si>
  <si>
    <t>024 Fliesen- und Plattenarbeiten</t>
  </si>
  <si>
    <t>025 Estricharbeiten</t>
  </si>
  <si>
    <t>026 Fenster, Außentüren</t>
  </si>
  <si>
    <t>027 Tischlerarbeiten</t>
  </si>
  <si>
    <t>028 Parkett-, Holzpflasterarbeiten</t>
  </si>
  <si>
    <t>029 Beschlagarbeiten</t>
  </si>
  <si>
    <t>030 Rollladenarbeiten</t>
  </si>
  <si>
    <t>031 Metallbauarbeiten</t>
  </si>
  <si>
    <t>032 Verglasungsarbeiten</t>
  </si>
  <si>
    <t>033 Baureinigungsarbeiten</t>
  </si>
  <si>
    <t>034 Maler- und Lackierarbeiten</t>
  </si>
  <si>
    <t>036 Bodenbelagarbeiten</t>
  </si>
  <si>
    <t>037 Tapezierarbeiten</t>
  </si>
  <si>
    <t>038 Vorgehängte hinterlüftete Fassaden</t>
  </si>
  <si>
    <t>039 Trockenbauarbeiten</t>
  </si>
  <si>
    <t>043 Druckrohrleitungen für Gas, Wasser und Abwasser</t>
  </si>
  <si>
    <t>044 Abwasserinstallationsarbeiten; Leitungen, Abläufe</t>
  </si>
  <si>
    <t>049 Feuerlöschanlagen, Feuerlöschgeräte</t>
  </si>
  <si>
    <t>051 Bauleistungen für Kabelanlagen</t>
  </si>
  <si>
    <t>052 Mittelspannungsanlagen</t>
  </si>
  <si>
    <t>055 Ersatzstromversorgungsanlagen</t>
  </si>
  <si>
    <t>057 Gebäudesystemtechnik</t>
  </si>
  <si>
    <t>058 Leuchten und Lampen</t>
  </si>
  <si>
    <t>059 Sicherheitsbeleuchtungsanlagen</t>
  </si>
  <si>
    <t>061 Kommunikationsnetze</t>
  </si>
  <si>
    <t>062 Kommunikationsanlagen *)</t>
  </si>
  <si>
    <t>063 Gefahrenmeldeanlagen</t>
  </si>
  <si>
    <t>064 Zutrittskontroll-, Zeiterfassungssysteme</t>
  </si>
  <si>
    <t>069 Aufzüge</t>
  </si>
  <si>
    <t>070 Gebäudeautomation</t>
  </si>
  <si>
    <t>075 Raumlufttechnische Anlagen</t>
  </si>
  <si>
    <t>078 Kälteanlagen für raumlufttechnische Anlagen</t>
  </si>
  <si>
    <t>080 Straßen, Wege, Plätze</t>
  </si>
  <si>
    <t>081 Betonerhaltungsarbeiten</t>
  </si>
  <si>
    <t>082 Bekämpfender Holzschutz</t>
  </si>
  <si>
    <t>084 Abbrucharbeiten</t>
  </si>
  <si>
    <t>085 Rohrvortrieb</t>
  </si>
  <si>
    <t>087 Abfallentsorgung; Verwertung und Beseitigung</t>
  </si>
  <si>
    <t>096 Bauarbeiten an Bahnübergängen (alt LB 482)</t>
  </si>
  <si>
    <t>097 Bauarbeiten an Gleisen und Weichen (alt LB 486)</t>
  </si>
  <si>
    <t>098 Winterbau-Schutzmaßnahmen</t>
  </si>
  <si>
    <t>006 Bohr-, Verbau-, Ramm- und Einpressarbeiten, Anker, Pfähle und Schlitzwände</t>
  </si>
  <si>
    <t>000</t>
  </si>
  <si>
    <t>001</t>
  </si>
  <si>
    <t>002</t>
  </si>
  <si>
    <t>003</t>
  </si>
  <si>
    <t>004</t>
  </si>
  <si>
    <t>005</t>
  </si>
  <si>
    <t>006</t>
  </si>
  <si>
    <t>007</t>
  </si>
  <si>
    <t>008</t>
  </si>
  <si>
    <t>009</t>
  </si>
  <si>
    <t>010</t>
  </si>
  <si>
    <t>011</t>
  </si>
  <si>
    <t>012</t>
  </si>
  <si>
    <t>013</t>
  </si>
  <si>
    <t>014</t>
  </si>
  <si>
    <t>016</t>
  </si>
  <si>
    <t>017</t>
  </si>
  <si>
    <t>018</t>
  </si>
  <si>
    <t>020</t>
  </si>
  <si>
    <t>021</t>
  </si>
  <si>
    <t>022</t>
  </si>
  <si>
    <t>023</t>
  </si>
  <si>
    <t>024</t>
  </si>
  <si>
    <t>025</t>
  </si>
  <si>
    <t>026</t>
  </si>
  <si>
    <t>027</t>
  </si>
  <si>
    <t>028</t>
  </si>
  <si>
    <t>029</t>
  </si>
  <si>
    <t>030</t>
  </si>
  <si>
    <t>031</t>
  </si>
  <si>
    <t>032</t>
  </si>
  <si>
    <t>033</t>
  </si>
  <si>
    <t>034</t>
  </si>
  <si>
    <t>035</t>
  </si>
  <si>
    <t>035 Korrosionsschutzarbeiten an Stahl- und Aluminiumbauten</t>
  </si>
  <si>
    <t>040 Heizanlagen und zentrale Wassererwärmungsanlagen; Wärmeerzeuger und zentrale Einrichtungen</t>
  </si>
  <si>
    <t>041 Heizanlagen und zentrale Wassererwärmungsanlagen; Heizflächen, Rohrleitungen, Armaturen</t>
  </si>
  <si>
    <t>042 Gas- und Wasserinstallationsarbeiten, Leitungen und Armaturen</t>
  </si>
  <si>
    <t>045 Gas-, Wasser- und Abwasserinstallationsarbeiten; Einrichtungsgegenstände, Sanitärausstattungen</t>
  </si>
  <si>
    <t>046 Gas-, Wasser- und Abwasserinstallationsarbeiten; Betriebseinrichtungen</t>
  </si>
  <si>
    <t>047 Dämmarbeiten an betriebstechnischen Anlagen; Wärme-, Kälte-, Brandschutz</t>
  </si>
  <si>
    <t>050 Blitzschutz-/Erdungsanlagen, Überspannungsschutz</t>
  </si>
  <si>
    <t>053 Niederspannungsanlagen; Kabel/Leitungen, Verlegesysteme und Installationsgeräte</t>
  </si>
  <si>
    <t>054 Niederspannungsanlagen; Verteilersysteme und Einbaugeräte</t>
  </si>
  <si>
    <t>060 Elektroakustische Anlagen; Sprechanlagen, Personenrufanlagen</t>
  </si>
  <si>
    <t>083 Sanierungsarbeiten an schadstoffhaltigen Bauteilen</t>
  </si>
  <si>
    <t>036</t>
  </si>
  <si>
    <t>037</t>
  </si>
  <si>
    <t>038</t>
  </si>
  <si>
    <t>039</t>
  </si>
  <si>
    <t>040</t>
  </si>
  <si>
    <t>041</t>
  </si>
  <si>
    <t>042</t>
  </si>
  <si>
    <t>043</t>
  </si>
  <si>
    <t>044</t>
  </si>
  <si>
    <t>045</t>
  </si>
  <si>
    <t>046</t>
  </si>
  <si>
    <t>047</t>
  </si>
  <si>
    <t>049</t>
  </si>
  <si>
    <t>050</t>
  </si>
  <si>
    <t>051</t>
  </si>
  <si>
    <t>052</t>
  </si>
  <si>
    <t>053</t>
  </si>
  <si>
    <t>054</t>
  </si>
  <si>
    <t>055</t>
  </si>
  <si>
    <t>057</t>
  </si>
  <si>
    <t>058</t>
  </si>
  <si>
    <t>059</t>
  </si>
  <si>
    <t>060</t>
  </si>
  <si>
    <t>061</t>
  </si>
  <si>
    <t>062</t>
  </si>
  <si>
    <t>063</t>
  </si>
  <si>
    <t>064</t>
  </si>
  <si>
    <t>069</t>
  </si>
  <si>
    <t>070</t>
  </si>
  <si>
    <t>075</t>
  </si>
  <si>
    <t>078</t>
  </si>
  <si>
    <t>080</t>
  </si>
  <si>
    <t>081</t>
  </si>
  <si>
    <t>082</t>
  </si>
  <si>
    <t>083</t>
  </si>
  <si>
    <t>084</t>
  </si>
  <si>
    <t>085</t>
  </si>
  <si>
    <t>087</t>
  </si>
  <si>
    <t>096</t>
  </si>
  <si>
    <t>097</t>
  </si>
  <si>
    <t>098</t>
  </si>
  <si>
    <t>LB Nr.</t>
  </si>
  <si>
    <t>Text</t>
  </si>
  <si>
    <t>AGK min</t>
  </si>
  <si>
    <t>AGK max</t>
  </si>
  <si>
    <t>BGK min</t>
  </si>
  <si>
    <t>BGK max</t>
  </si>
  <si>
    <t>W min</t>
  </si>
  <si>
    <t>W max</t>
  </si>
  <si>
    <t>G min</t>
  </si>
  <si>
    <t>G max</t>
  </si>
  <si>
    <t>Mittellohn min</t>
  </si>
  <si>
    <t>Mittellohn max</t>
  </si>
  <si>
    <t>LZK min</t>
  </si>
  <si>
    <t>LZK max</t>
  </si>
  <si>
    <t>LNK min</t>
  </si>
  <si>
    <t>LNK max</t>
  </si>
  <si>
    <t>Tägliche Arbeitsstunden</t>
  </si>
  <si>
    <t xml:space="preserve">min </t>
  </si>
  <si>
    <t>bitte wählen:</t>
  </si>
  <si>
    <t>Gesamt-zuschläge gem. 2.4                                   %</t>
  </si>
  <si>
    <t>Angebotssumme   €</t>
  </si>
  <si>
    <t>Der Wert für den Mittellohn erscheint sehr niedrig. Bitte prüfen Sie, ob die Mindestlöhne und Tariflöhne in diesem Gewerk eingehalten werden. Auf Angebote, die den Mindestlohn unterschreiten, darf kein Zuschlag erteilt werden.</t>
  </si>
  <si>
    <t>Der Wert für den Mittellohn erscheint sehr hoch. Bitte prüfen Sie, ob die Poliere und die Bauleitung im Mittellohn oder in den BGK berücksichtigt wurden. Ein Doppelansatz ist nicht möglich.</t>
  </si>
  <si>
    <t>Die Bieterangabe für den Gewinn erscheint zu hoch. Bitte Prüfen Sie, ob ein wirtschaftliches Angebot vorliegt.</t>
  </si>
  <si>
    <t>Der Wert für den Umsatz pro eigene Lohnstunde erscheint zu niedrig. Bitte prüfen Sie die Lohn- und Stoffansätze sowie die Stunden</t>
  </si>
  <si>
    <t>Der Wert für den Umsatz pro eigene Lohnstunde erscheint zu hoch. Bitte prüfen Sie die Lohn- und Stoffansätze sowie die Stunden</t>
  </si>
  <si>
    <t>Die Bieterangabe für die AGK erscheint sehr hoch. Bitte lassen Sie sich die AGK des Unternehmens pro Jahr aufgliedern und ermitteln Sie anhand des Jahresumsatzes des Unternehmens zutreffende Werte. Ein solch hoher Wert kann beim Wegfall von Leistungen oder bei geänderten Leistungen zu hohen Nachtragspreisen führen.</t>
  </si>
  <si>
    <t>Der Wert für die Lohnzusatzkosten erscheint sehr hoch, bitte Prüfen Sie, ob nicht Anteile der Lohnnebenkosten fälschlicherweise hier zum Ansatz gebracht wurden.</t>
  </si>
  <si>
    <t>Der Wert für den Verrechnungslohn erscheint sehr hoch. Bitte prüfen Sie die Gesamtstunden. Diese müssten etwas zu niedrig sein. Die Lohnzusatzkosten, Lohnnebenkosten und die Zuschläge könnten zu hoch kalkuliert sein. Ein hoher Verrechnungslohn verursacht hohe Nachtragskosten bei Regieleistungen. Bitte prüfen Sie auch die Ansätze im Formblatt 223</t>
  </si>
  <si>
    <t>VL max in €</t>
  </si>
  <si>
    <t>Der Wert für die Lohnnebenkosten erscheint sehr hoch. Bitte prüfen Sie die Distanz zwischen Firmensitz und Baustelle, und ob hohe Auslösen oder Fahrgelder gezahlt werden müssen. Nur außergewöhnlich hohe Auslösen und Fahrgelder lassen einen derart hohen Ansatz als zutreffend erscheinen.</t>
  </si>
  <si>
    <t>Die Bieterangabe für die BGK erscheint sehr hoch. Bitte prüfen Sie, ob die vorgesehene Bauzeit zutreffend ermittelt wurde. Prüfen Sie die Gesamtstunden. Bei Bauzeit- verlängerungen erhält der AN in der Regel die hier kalkulierten variablen Kosten für die Dauer der Bauzeitverlängerung ersetzt. Ein hoher Wert führt so zu hohen Bauzeitverlängerungskosten</t>
  </si>
  <si>
    <t>Staatliches Bauamt Augsburg</t>
  </si>
  <si>
    <t>Staatliches Bauamt Freising</t>
  </si>
  <si>
    <t>Staatliches Bauamt Ingolstadt</t>
  </si>
  <si>
    <t>Staatliches Bauamt München 1</t>
  </si>
  <si>
    <t>Staatliches Bauamt München 2</t>
  </si>
  <si>
    <t>Staatliches Bauamt Rosenheim</t>
  </si>
  <si>
    <t>Staatliches Bauamt Traunstein</t>
  </si>
  <si>
    <t>Staatliches Bauamt Weilheim</t>
  </si>
  <si>
    <t>Staatliches Bauamt Landshut</t>
  </si>
  <si>
    <t>Staatliches Bauamt Passau</t>
  </si>
  <si>
    <t>Staatliches Bauamt Regensburg</t>
  </si>
  <si>
    <t>Baudienststelle Grafenwöhr</t>
  </si>
  <si>
    <t>Staatliches Bauamt Bamberg</t>
  </si>
  <si>
    <t>Staatliches Bauamt Bayreuth</t>
  </si>
  <si>
    <t>Staatliches Bauamt Ansbach</t>
  </si>
  <si>
    <t>Staatliches Bauamt Erlangen-Nürnberg</t>
  </si>
  <si>
    <t>Staatliches Bauamt Amberg-Sulzbach</t>
  </si>
  <si>
    <t>Staatliches Bauamt Nürnberg</t>
  </si>
  <si>
    <t>Staatliches Bauamt Aschaffenburg</t>
  </si>
  <si>
    <t>Staatliches Bauamt Schweinfurt</t>
  </si>
  <si>
    <t>Staatliches Bauamt Kempten</t>
  </si>
  <si>
    <t>Staatliches Bauamt Krumbach</t>
  </si>
  <si>
    <t>zur rechnerischen und inhaltlichen Prüfung der Formblätter Preisermittlung im VHB Bayern</t>
  </si>
  <si>
    <t>Baustellengemeinkosten (Summe 3.1)</t>
  </si>
  <si>
    <t>Wert nicht plausibel, Kommentar beachten</t>
  </si>
  <si>
    <t>Auswertung der Eingaben 221</t>
  </si>
  <si>
    <t>Auswertung der Eingaben 222</t>
  </si>
  <si>
    <t>Staatliches Bauamt Würzburg</t>
  </si>
  <si>
    <t>Lohnanteil min</t>
  </si>
  <si>
    <t>Lohnanteil max</t>
  </si>
  <si>
    <t>Lohnanteil min in %</t>
  </si>
  <si>
    <t>Lohnanteil max in %</t>
  </si>
  <si>
    <t>Bauzeit in Wochen</t>
  </si>
  <si>
    <t>Angenommene durchschnittliche eigene Kolonnenstärke</t>
  </si>
  <si>
    <t>VN:</t>
  </si>
  <si>
    <t>Bieter:</t>
  </si>
  <si>
    <t>Lohnanteil am Umsatz</t>
  </si>
  <si>
    <t>Die Anzahl der Gesamtstunden erscheint angesichts der Eingaben auf dem Deckblatt als zu niedrig. Niedrige Stundenwerte führen bei Nachträgen oft zu hohen Nachtragspreisen</t>
  </si>
  <si>
    <t>Die Anzahl der Gesamtstunden erscheint angesichts der Eingaben auf dem Deckblatt als zu hoch.Bitte prüfen sie die Stoffpreise. Spekulation auf Leistungsänderung möglich.</t>
  </si>
  <si>
    <t>Textvorgaben werden hier sortiert und an Auswertungsblätter übertragen</t>
  </si>
  <si>
    <t>Formblatt 222, Seite 2</t>
  </si>
  <si>
    <t>Kennwerte 221</t>
  </si>
  <si>
    <t>1. Übersicht Angebot</t>
  </si>
  <si>
    <t>Stoff</t>
  </si>
  <si>
    <t>Gerät</t>
  </si>
  <si>
    <t>in Euro</t>
  </si>
  <si>
    <t>in % Angebotssumme</t>
  </si>
  <si>
    <t>Einzelkosten</t>
  </si>
  <si>
    <t>Angebotssumme</t>
  </si>
  <si>
    <t>2. Aufgliederung der Zuschläge/Umlagen</t>
  </si>
  <si>
    <t>Zuschläge/Umlagen</t>
  </si>
  <si>
    <t>Summe</t>
  </si>
  <si>
    <t>3. Aufgliederung der Einzelkosten</t>
  </si>
  <si>
    <t xml:space="preserve">Einzelkosten o. Z. </t>
  </si>
  <si>
    <t>4. Lohnkennwerte</t>
  </si>
  <si>
    <t>Nachunternehmeranteil</t>
  </si>
  <si>
    <t>Zuschläge (%)</t>
  </si>
  <si>
    <t xml:space="preserve">Lohn </t>
  </si>
  <si>
    <t>Zuschlag in % Bezogen auf Einzelkosten</t>
  </si>
  <si>
    <t>Mindestlohn des Gewerks</t>
  </si>
  <si>
    <t>(Mindestlohn)</t>
  </si>
  <si>
    <t>Mittellohn des Angebots</t>
  </si>
  <si>
    <t>Umsatz/eigene Lohnstunde</t>
  </si>
  <si>
    <t>Mindestlohn Baugewerbe</t>
  </si>
  <si>
    <t>Mindestlohn Elektro</t>
  </si>
  <si>
    <t>Mindestlohn Dachdecker</t>
  </si>
  <si>
    <t>Mindestlohn Gebäudereiniger</t>
  </si>
  <si>
    <t>Mindestlohn Maler</t>
  </si>
  <si>
    <t>Anteil in % der Angebotssumme</t>
  </si>
  <si>
    <t>Einzelkosten ohne Umlagen</t>
  </si>
  <si>
    <t>Einzelkosten einschl. Umlagen/Zuschl.</t>
  </si>
  <si>
    <t xml:space="preserve">Umlagen/Zuschläge in % </t>
  </si>
  <si>
    <t>EKT o. U</t>
  </si>
  <si>
    <t>Zuschl</t>
  </si>
  <si>
    <t>Kennwerte 222</t>
  </si>
  <si>
    <t>Zuschlag in % bezogen auf Einzelkosten</t>
  </si>
  <si>
    <r>
      <t>P</t>
    </r>
    <r>
      <rPr>
        <b/>
        <sz val="28"/>
        <color indexed="8"/>
        <rFont val="Swis721 BlkOul BT"/>
        <family val="5"/>
      </rPr>
      <t>reis</t>
    </r>
    <r>
      <rPr>
        <b/>
        <sz val="28"/>
        <color indexed="8"/>
        <rFont val="Swis721 BlkEx BT"/>
        <family val="2"/>
      </rPr>
      <t>A</t>
    </r>
    <r>
      <rPr>
        <b/>
        <sz val="28"/>
        <color indexed="8"/>
        <rFont val="Swis721 BlkOul BT"/>
        <family val="5"/>
      </rPr>
      <t xml:space="preserve">nteil </t>
    </r>
    <r>
      <rPr>
        <b/>
        <sz val="28"/>
        <color indexed="8"/>
        <rFont val="Swis721 BlkEx BT"/>
        <family val="2"/>
      </rPr>
      <t>P</t>
    </r>
    <r>
      <rPr>
        <b/>
        <sz val="28"/>
        <color indexed="8"/>
        <rFont val="Swis721 BlkOul BT"/>
        <family val="5"/>
      </rPr>
      <t>rüf</t>
    </r>
    <r>
      <rPr>
        <b/>
        <sz val="28"/>
        <color indexed="8"/>
        <rFont val="Swis721 BlkEx BT"/>
        <family val="2"/>
      </rPr>
      <t>A</t>
    </r>
    <r>
      <rPr>
        <b/>
        <sz val="28"/>
        <color indexed="8"/>
        <rFont val="Swis721 BlkOul BT"/>
        <family val="5"/>
      </rPr>
      <t>ssistent</t>
    </r>
  </si>
  <si>
    <t>Autobahndirektion Nordbayern</t>
  </si>
  <si>
    <t>Autobahndirektion Südbayern</t>
  </si>
  <si>
    <t>Baugewerbe</t>
  </si>
  <si>
    <t>Elektro</t>
  </si>
  <si>
    <t>Dachdecker</t>
  </si>
  <si>
    <t>Gebäudereiniger</t>
  </si>
  <si>
    <t>Maler</t>
  </si>
  <si>
    <t>Aktuelles Datum</t>
  </si>
  <si>
    <t>Mindestlöhne AEntG:</t>
  </si>
  <si>
    <t>090</t>
  </si>
  <si>
    <t>090 Baulogistik</t>
  </si>
  <si>
    <t>091</t>
  </si>
  <si>
    <t>091 Stundenlohnarbeiten</t>
  </si>
  <si>
    <t xml:space="preserve"> 221</t>
  </si>
  <si>
    <t>(Preisermittlung bei Zuschlagskalkulation)</t>
  </si>
  <si>
    <t>Datum</t>
  </si>
  <si>
    <t>Baumaßnahme</t>
  </si>
  <si>
    <t>Angebot für</t>
  </si>
  <si>
    <t xml:space="preserve">Formblatt generiert mit </t>
  </si>
  <si>
    <r>
      <t xml:space="preserve">Sozialkosten, Soziallöhne und lohngebundene Kosten, als Zuschlag auf </t>
    </r>
    <r>
      <rPr>
        <b/>
        <sz val="8"/>
        <rFont val="Arial"/>
        <family val="2"/>
      </rPr>
      <t>ML</t>
    </r>
  </si>
  <si>
    <r>
      <t xml:space="preserve">Auslösungen, Fahrgelder, als Zuschlag auf </t>
    </r>
    <r>
      <rPr>
        <b/>
        <sz val="8"/>
        <rFont val="Arial"/>
        <family val="2"/>
      </rPr>
      <t>ML</t>
    </r>
  </si>
  <si>
    <r>
      <t xml:space="preserve">Nachunternehmerleistungen </t>
    </r>
    <r>
      <rPr>
        <b/>
        <vertAlign val="superscript"/>
        <sz val="10"/>
        <rFont val="Arial"/>
        <family val="2"/>
      </rPr>
      <t>1</t>
    </r>
  </si>
  <si>
    <r>
      <t xml:space="preserve">Einzelkosten   d. Teilleistungen = unmittelbre Her-stellungskosten   </t>
    </r>
    <r>
      <rPr>
        <b/>
        <sz val="8"/>
        <rFont val="Arial"/>
        <family val="2"/>
      </rPr>
      <t xml:space="preserve"> </t>
    </r>
    <r>
      <rPr>
        <b/>
        <sz val="10"/>
        <rFont val="Arial"/>
        <family val="2"/>
      </rPr>
      <t>€</t>
    </r>
  </si>
  <si>
    <r>
      <t xml:space="preserve">Gesamt-zuschläge gem. 2.4                                                                  </t>
    </r>
    <r>
      <rPr>
        <sz val="10"/>
        <rFont val="Arial"/>
        <family val="2"/>
      </rPr>
      <t>%</t>
    </r>
  </si>
  <si>
    <r>
      <t xml:space="preserve">Angebotssumme   </t>
    </r>
    <r>
      <rPr>
        <b/>
        <sz val="10"/>
        <rFont val="Arial"/>
        <family val="2"/>
      </rPr>
      <t>€</t>
    </r>
  </si>
  <si>
    <t xml:space="preserve"> 221 aus 222 generiert</t>
  </si>
  <si>
    <t>Formblatt generiert mit</t>
  </si>
  <si>
    <t>(Preisermittlung bei Kalkulation über die Endsumme)</t>
  </si>
  <si>
    <t>Angaben zur Kalkulation über die Endsumme</t>
  </si>
  <si>
    <t>Lohn               €/h</t>
  </si>
  <si>
    <t>Umlage auf Lohn</t>
  </si>
  <si>
    <t>(Kalkulationslohn x v. H. Umlage aus 2.1)</t>
  </si>
  <si>
    <t>W+G (€)</t>
  </si>
  <si>
    <r>
      <t>1</t>
    </r>
    <r>
      <rPr>
        <sz val="8"/>
        <rFont val="Arial"/>
        <family val="2"/>
      </rPr>
      <t xml:space="preserve"> Auf verlangen sind für diese Leistungen die Angaben zur Kalkulation der(s) Nachunternehmer(s) dem Auftraggeber vorzulegen.</t>
    </r>
  </si>
  <si>
    <t>Lohn                             €/h</t>
  </si>
  <si>
    <t>Jahreswerte: Unternehmen</t>
  </si>
  <si>
    <t>AGK pro Jahr gesamt</t>
  </si>
  <si>
    <t>Montageanteil Umsatz</t>
  </si>
  <si>
    <t xml:space="preserve">Beiträge zu Verbänden </t>
  </si>
  <si>
    <t>Versicherungen</t>
  </si>
  <si>
    <t>Steuern / Abgaben</t>
  </si>
  <si>
    <t>Werbung / Steuerberatung / Rechtskosten</t>
  </si>
  <si>
    <t>(= Sollwert)</t>
  </si>
  <si>
    <t>Bei kleinen Betrieben geht der Geschäftsführer meist zu einem Teil in den Mittellohn ein. Dieser Teil kann nicht noch einmal bei den AGK berücksichtigt werden.</t>
  </si>
  <si>
    <t>Angebotssumme netto aus EFB-Preis</t>
  </si>
  <si>
    <t>Löhne</t>
  </si>
  <si>
    <t xml:space="preserve">Stoffe </t>
  </si>
  <si>
    <t>Geräte</t>
  </si>
  <si>
    <t>Stoffe</t>
  </si>
  <si>
    <t>AGK in % aus EFB</t>
  </si>
  <si>
    <t>(=Istwert)</t>
  </si>
  <si>
    <t>Entspricht:</t>
  </si>
  <si>
    <t xml:space="preserve">Richtige Angabe AGK in % in Formblatt 221 </t>
  </si>
  <si>
    <t>durchschnittlicher Montageanteil am Umsatz</t>
  </si>
  <si>
    <t>Werte Angebot:</t>
  </si>
  <si>
    <t>Bei Ausbaugewerken zählen nur die montagerelevanten Kosten! Die Werkstattkosten veredeln das Material und werden über den Materialpreis wiedergegeben. Montageanteil beachten!</t>
  </si>
  <si>
    <t>Bitte geben Sie folgende Jahreswerte Ihres Unternehmens an:</t>
  </si>
  <si>
    <t xml:space="preserve">Kosten Geschäftsleitung </t>
  </si>
  <si>
    <t xml:space="preserve">Kosten Verwaltung / Büro </t>
  </si>
  <si>
    <t xml:space="preserve">Kosten Bauhof / Lager </t>
  </si>
  <si>
    <t xml:space="preserve">Kosten Wartung / Instandhaltung </t>
  </si>
  <si>
    <t xml:space="preserve">Umsatz letztes Geschäftsjahr </t>
  </si>
  <si>
    <t>Bruttowerte</t>
  </si>
  <si>
    <t>Nettowerte</t>
  </si>
  <si>
    <t>Vorgabewert  Gewerk:</t>
  </si>
  <si>
    <t>EKT in €</t>
  </si>
  <si>
    <t>EKT in % ges. EKT</t>
  </si>
  <si>
    <t xml:space="preserve">Prozent auf Gesamt-EKT </t>
  </si>
  <si>
    <t xml:space="preserve">Sehr geehrte Damen und Herren, </t>
  </si>
  <si>
    <t xml:space="preserve">zu Ihrem Angebot </t>
  </si>
  <si>
    <t>Vergabestelle</t>
  </si>
  <si>
    <t>Richtige Angabe AGK in % auf die Gesamt EKT im Formblatt Preis, bei einfacher Zuschlagskalkulation, berechnet aus oben stehenden Angaben</t>
  </si>
  <si>
    <t>Zuschläge / Umlagen AGK</t>
  </si>
  <si>
    <t>Bisherige Angaben im von Ihnen vorgelegten Formblatt Preis, bezogen auf die Einzelkosten der Teilleistungen:</t>
  </si>
  <si>
    <t>Bruttowert</t>
  </si>
  <si>
    <t>Ermittlung des Prozentsatzes für AGK:</t>
  </si>
  <si>
    <t/>
  </si>
  <si>
    <t>(basierend auf Angabe Bieter im Formblatt 222)</t>
  </si>
  <si>
    <t>(basierend auf Angabe Bieter im Formblatt 221)</t>
  </si>
  <si>
    <t>Richtige Angabe AGK  im Formblatt Preis, berechnet aus oben stehenden Angaben</t>
  </si>
  <si>
    <t>BGK in % aus EFB</t>
  </si>
  <si>
    <t>Änderungen</t>
  </si>
  <si>
    <t>Version 1.5</t>
  </si>
  <si>
    <t>Einfügen AGK Berechnung</t>
  </si>
  <si>
    <t>Einfügen AGK Anforderung per mail</t>
  </si>
  <si>
    <t>Korrektur AGK Soll-Wert-Berechnung</t>
  </si>
  <si>
    <t>Einfügen BGK Berechnung Vergabewerte</t>
  </si>
  <si>
    <t>Einfügen einer Makro-Korrektur bei Auswertung 222 (Toleranzbereich 1€ bei Abgleichen zwischen Feldern)</t>
  </si>
  <si>
    <t>Einfügen Datum</t>
  </si>
  <si>
    <t>Formblätter Design anpassen auf VHB 2008</t>
  </si>
  <si>
    <t>E-Mail-Anforderung Formblätter Preis eingefügt</t>
  </si>
  <si>
    <t xml:space="preserve">Anforderung Formblätter Preis VHB </t>
  </si>
  <si>
    <t>Wagnis und Gewinn:</t>
  </si>
  <si>
    <t>Wert nicht plausibel</t>
  </si>
  <si>
    <t>Werte Baustelle:</t>
  </si>
  <si>
    <t>Zusammensetzung Mittellohn</t>
  </si>
  <si>
    <t>Zusammensetzung BGK</t>
  </si>
  <si>
    <t>Bauleitungsgehälter</t>
  </si>
  <si>
    <t xml:space="preserve">Vorhaltekosten für Geräte, Fahrzeuge, Unterkünfte </t>
  </si>
  <si>
    <t>Betriebskosten für Geräte, Fahrzeuge, Unterkünfte</t>
  </si>
  <si>
    <t>Lohnkosten aus Gerätevorhaltung, Kranführer etc.</t>
  </si>
  <si>
    <t>Hilfslöhne Magaziner, Unterhaltung Baustelleneinrichtung</t>
  </si>
  <si>
    <t xml:space="preserve">Telefon, Porto </t>
  </si>
  <si>
    <t>PKW, Reisekosten</t>
  </si>
  <si>
    <t>Pachten und Mieten</t>
  </si>
  <si>
    <t>zeitabhängig</t>
  </si>
  <si>
    <t>zeitunabhängig</t>
  </si>
  <si>
    <t>Einrichten und räumen der Baustelle</t>
  </si>
  <si>
    <t>Hilfsstoffe</t>
  </si>
  <si>
    <t>Werkzeuge und Kleingeräte</t>
  </si>
  <si>
    <t>Abschreibung Einrichtungsgegenstände</t>
  </si>
  <si>
    <t>Arbeitsvorbereitung</t>
  </si>
  <si>
    <t>Baustoffprüfung</t>
  </si>
  <si>
    <t>Anzahl</t>
  </si>
  <si>
    <t>Qualifikation</t>
  </si>
  <si>
    <t>Lohn / h</t>
  </si>
  <si>
    <t>Hilfsarbeiter</t>
  </si>
  <si>
    <t>Facharbeiter</t>
  </si>
  <si>
    <t>Vorarbeiter</t>
  </si>
  <si>
    <t>Polier</t>
  </si>
  <si>
    <t>Mittellohn der Baustelle</t>
  </si>
  <si>
    <t>Angebotssumme netto aus Formblatt-Preis</t>
  </si>
  <si>
    <t>Ermittlung des Prozentsatzes für BGK:</t>
  </si>
  <si>
    <t>Zuschläge BGK</t>
  </si>
  <si>
    <t>Vorhaltekosten für Geräte, Fahrzeuge, Unterkünfte</t>
  </si>
  <si>
    <t>Lohnkosten aus Gerätevorhaltung, Kranführer, Baggerfahrer, soweit nicht in Pos.</t>
  </si>
  <si>
    <t>Telefon, Porto</t>
  </si>
  <si>
    <t>Summe zeitabhängige BGK</t>
  </si>
  <si>
    <t>Einrichten und Räumen der Baustelle</t>
  </si>
  <si>
    <t>Summe zeitunabhängige BGK</t>
  </si>
  <si>
    <t>Werte Lohnanteil min angepasst</t>
  </si>
  <si>
    <t>Felder in 221 aus 222 überprüft, übertragungsfehler behoben</t>
  </si>
  <si>
    <t>to do:</t>
  </si>
  <si>
    <t>Fehler E-MailAnforderung (VN undMN) und 221 aus 222 behoben</t>
  </si>
  <si>
    <t xml:space="preserve">Der Wert für die Lohnzusatzkosten erscheint sehr niedrig. Bitte fragen Sie beim Bieter nach, wie sich der Zuschlag für Lohnzusatzkosten (Soziallöhne) zusammensetzt. </t>
  </si>
  <si>
    <t>Bitte beachten Sie folgende Hinweise, und klären Sie die Angaben des Bieters in einem Aufklärungsgespräch nach § 15 VOB/A:</t>
  </si>
  <si>
    <t>Formulierung Textvorgabe LZK geändert, Umstellung auf §§ neue VOB 2009</t>
  </si>
  <si>
    <t>Auswahl Gewerk 0 herausnehmen (Liste begrenzen) sonst keine Anzeige möglich</t>
  </si>
  <si>
    <t>Bei Sprung zu 221 / 222 von Deckblatt aus, alles löschen außer Maßnahme, VN und Gewerk</t>
  </si>
  <si>
    <t>Version 1.6</t>
  </si>
  <si>
    <t>Der Preisanteil-Prüfassistent kann ausschließlich Hinweise auf Auffälligkeiten in der Kalkulation geben.                                                                                                      Er ersetzt nicht die fachgerechte Einzelprüfung der vorgelegten Kalkulationen.                                                                                                                                         Rot markierte Werte sind nicht zwingend falsch, jedoch aufklärungswürdig.                                                                                                                                                                                                                                                                                                                                                                                                               Füllen Sie bitte alle gelben Felder aus.</t>
  </si>
  <si>
    <t>Löschroutine auf gelbe Zellen</t>
  </si>
  <si>
    <t>benötigen wir im Rahmen der Aufklärung des Angebotsinhaltes nach § 15 VOB/A noch Angaben, da die Werte der von Ihnen im Formblatt Preis angegebenen Allgemeinen Geschäftskosten für uns nicht nachvollziehbar sind.</t>
  </si>
  <si>
    <t>benötigen wir im Rahmen der Aufklärung des Angebotsinhaltes nach § 15 VOB/A noch Angaben, da die Werte der von Ihnen im Formblatt Preis angegebenen Baustellengemeinkosten für uns nicht nachvollziehbar sind.</t>
  </si>
  <si>
    <t>Autobahndirektion Nordbayern Dienststelle Bayreuth</t>
  </si>
  <si>
    <t>Autobahndirektion Nordbayern Dienststelle Fürth</t>
  </si>
  <si>
    <t>Autobahndirektion Nordbayern Dienststelle Würzburg</t>
  </si>
  <si>
    <t>Autobahndirektion Südbayern Dienststelle Kempten</t>
  </si>
  <si>
    <t>Autobahndirektion Südbayern Dienststelle München</t>
  </si>
  <si>
    <t>Autobahndirektion Südbayern Dienststelle Regensburg</t>
  </si>
  <si>
    <t xml:space="preserve">Sie können zwischen zwei unterschiedlichen Kalkulationsmethoden wählen:                                                                                                                                       </t>
  </si>
  <si>
    <r>
      <t>Formblatt 221 (Zuschlagskalkulation)</t>
    </r>
    <r>
      <rPr>
        <b/>
        <sz val="11"/>
        <color indexed="16"/>
        <rFont val="Arial"/>
        <family val="2"/>
      </rPr>
      <t xml:space="preserve">                                                                                                                      </t>
    </r>
  </si>
  <si>
    <r>
      <t>oder</t>
    </r>
    <r>
      <rPr>
        <b/>
        <sz val="11"/>
        <color indexed="16"/>
        <rFont val="Arial"/>
        <family val="2"/>
      </rPr>
      <t xml:space="preserve"> Formblatt 222 (Kalkulation über die Endsumme)</t>
    </r>
  </si>
  <si>
    <r>
      <t xml:space="preserve">Füllen Sie bitte alle farbigen Felder </t>
    </r>
    <r>
      <rPr>
        <b/>
        <u val="single"/>
        <sz val="11"/>
        <color indexed="16"/>
        <rFont val="Arial"/>
        <family val="2"/>
      </rPr>
      <t>eines</t>
    </r>
    <r>
      <rPr>
        <b/>
        <sz val="11"/>
        <color indexed="16"/>
        <rFont val="Arial"/>
        <family val="2"/>
      </rPr>
      <t xml:space="preserve"> Formblattes aus.</t>
    </r>
    <r>
      <rPr>
        <sz val="11"/>
        <color indexed="16"/>
        <rFont val="Arial"/>
        <family val="2"/>
      </rPr>
      <t xml:space="preserve"> </t>
    </r>
  </si>
  <si>
    <t xml:space="preserve">Die Formblätter Preis dienen der Aufklärung über den Angebotsinhalt.                                                                                                                                                     </t>
  </si>
  <si>
    <t>904 Bodenbewegungen, Geotextilien</t>
  </si>
  <si>
    <t>904</t>
  </si>
  <si>
    <t>905 Leitungsgräben, Baugruben, Bauwerkshinterfüllungen</t>
  </si>
  <si>
    <t>908</t>
  </si>
  <si>
    <t>908 Sicherungsbauweisen</t>
  </si>
  <si>
    <t>909</t>
  </si>
  <si>
    <t>909 Straßen- und Brückenentwässerung, Kabelkanäle</t>
  </si>
  <si>
    <t>913</t>
  </si>
  <si>
    <t>913 Pflaster, Platten, Zeilen etc., Treppen, Fugen</t>
  </si>
  <si>
    <t>914</t>
  </si>
  <si>
    <t>915</t>
  </si>
  <si>
    <t>915 Tunnelbau</t>
  </si>
  <si>
    <t>916</t>
  </si>
  <si>
    <t>916 Gerüste, Brückenuntersichtgeräte</t>
  </si>
  <si>
    <t>917</t>
  </si>
  <si>
    <t>917 Mauerwerk, Verblendungen, Sichtflächenbearbeitung</t>
  </si>
  <si>
    <t>918</t>
  </si>
  <si>
    <t>918 Oberflächenschutz, Dichtung, Schutz, Fuge in Beton</t>
  </si>
  <si>
    <t>919</t>
  </si>
  <si>
    <t>919 Lager, Fahrbahnübergänge</t>
  </si>
  <si>
    <t>921</t>
  </si>
  <si>
    <t>921 Brückenausstattung</t>
  </si>
  <si>
    <t>922</t>
  </si>
  <si>
    <t>923</t>
  </si>
  <si>
    <t>922 Schutz- und Leiteinrichtungen, Geländer, Zäune</t>
  </si>
  <si>
    <t>923 Behelfsbrücken</t>
  </si>
  <si>
    <t>924</t>
  </si>
  <si>
    <t>924 Wellstahlrohre</t>
  </si>
  <si>
    <t>925</t>
  </si>
  <si>
    <t>925 Lärmschutzwände, Steilwandkonstruktionen, Bekleidungen</t>
  </si>
  <si>
    <t>927 Instandsetzung von Ingenieurbauwerken</t>
  </si>
  <si>
    <t>928 Fahrbahnmarkierungen</t>
  </si>
  <si>
    <t>929 Beschilderung</t>
  </si>
  <si>
    <t>914 Beton, Stahlbeton, Spannbeton, Stahl</t>
  </si>
  <si>
    <t>Korrektur AGK Berechnung</t>
  </si>
  <si>
    <t>Fortschreibung Mindestlöhne Elektro auf die beim BMAS beantragten Werte ab 01.01.2011</t>
  </si>
  <si>
    <r>
      <t>©</t>
    </r>
    <r>
      <rPr>
        <sz val="10"/>
        <rFont val="Arial"/>
        <family val="0"/>
      </rPr>
      <t xml:space="preserve"> </t>
    </r>
    <r>
      <rPr>
        <sz val="10"/>
        <rFont val="Arial"/>
        <family val="0"/>
      </rPr>
      <t>Ulrich Eberhardt</t>
    </r>
  </si>
  <si>
    <t>Bitte stellen Sie bei Ihrem  Rechner sicher, dass Makros ausgeführt werden.                                                                                                                   Zum E-Mail-Versand benötigt das Programm Speicherrechte auf Laufwerk C:                                                                                                                                           Die zwischengespeicherten Dateien werden sofort wieder gelöscht.</t>
  </si>
  <si>
    <t>Gerüstbauer</t>
  </si>
  <si>
    <t>Steinmetz</t>
  </si>
  <si>
    <t>Mindestlohn Gerüstbau</t>
  </si>
  <si>
    <t>Mindestlohn Steinmetz</t>
  </si>
  <si>
    <t>Allgemeiner Mindestlohn</t>
  </si>
  <si>
    <t>Fortschreibung Mindestlöhne und Höchstwerte</t>
  </si>
  <si>
    <t>Version 1.7</t>
  </si>
  <si>
    <t>Euro</t>
  </si>
  <si>
    <t>Mindestlohn Landschaftsbau</t>
  </si>
  <si>
    <t>Land- und Forstwirtschaft sowie Gartenbau</t>
  </si>
  <si>
    <t>Lohngebundene Kosten</t>
  </si>
  <si>
    <r>
      <t xml:space="preserve">Sozialkosten und Soziallöhne, als Zuschlag auf </t>
    </r>
    <r>
      <rPr>
        <b/>
        <sz val="8"/>
        <rFont val="Arial"/>
        <family val="2"/>
      </rPr>
      <t>ML</t>
    </r>
  </si>
  <si>
    <t>(Summe 1.4 und 1.5 VL im Formblatt 223 berücksichtigen)</t>
  </si>
  <si>
    <t>Sozialkosten und Soziallöhne</t>
  </si>
  <si>
    <t>PaPa Version 1.9, Stand 10/2016</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</si>
</sst>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_€"/>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407]dddd\,\ d\.\ mmmm\ yyyy"/>
    <numFmt numFmtId="179" formatCode="dd/mm/yy;@"/>
    <numFmt numFmtId="180" formatCode="[$-F800]dddd\,\ mmmm\ dd\,\ yyyy"/>
    <numFmt numFmtId="181" formatCode="d/m/yy;@"/>
    <numFmt numFmtId="182" formatCode="#,##0.0000000\ &quot;€&quot;"/>
  </numFmts>
  <fonts count="83">
    <font>
      <sz val="10"/>
      <name val="Arial"/>
      <family val="0"/>
    </font>
    <font>
      <sz val="8"/>
      <name val="Tahoma"/>
      <family val="0"/>
    </font>
    <font>
      <b/>
      <sz val="8"/>
      <name val="Tahoma"/>
      <family val="0"/>
    </font>
    <font>
      <sz val="8"/>
      <name val="Arial"/>
      <family val="0"/>
    </font>
    <font>
      <b/>
      <sz val="12"/>
      <name val="Arial"/>
      <family val="2"/>
    </font>
    <font>
      <sz val="9"/>
      <name val="Arial"/>
      <family val="0"/>
    </font>
    <font>
      <b/>
      <sz val="9"/>
      <name val="Arial"/>
      <family val="2"/>
    </font>
    <font>
      <b/>
      <sz val="10"/>
      <name val="Arial"/>
      <family val="2"/>
    </font>
    <font>
      <b/>
      <sz val="16"/>
      <name val="Arial"/>
      <family val="2"/>
    </font>
    <font>
      <b/>
      <sz val="10"/>
      <color indexed="9"/>
      <name val="Arial"/>
      <family val="2"/>
    </font>
    <font>
      <sz val="10"/>
      <color indexed="9"/>
      <name val="Arial"/>
      <family val="0"/>
    </font>
    <font>
      <i/>
      <sz val="10"/>
      <name val="Arial"/>
      <family val="2"/>
    </font>
    <font>
      <i/>
      <sz val="10"/>
      <color indexed="23"/>
      <name val="Arial"/>
      <family val="2"/>
    </font>
    <font>
      <b/>
      <sz val="10"/>
      <name val="Wingdings 3"/>
      <family val="1"/>
    </font>
    <font>
      <u val="single"/>
      <sz val="7.5"/>
      <color indexed="12"/>
      <name val="Arial"/>
      <family val="0"/>
    </font>
    <font>
      <u val="single"/>
      <sz val="7.5"/>
      <color indexed="36"/>
      <name val="Arial"/>
      <family val="0"/>
    </font>
    <font>
      <b/>
      <sz val="10"/>
      <color indexed="43"/>
      <name val="Arial"/>
      <family val="2"/>
    </font>
    <font>
      <i/>
      <sz val="10"/>
      <color indexed="9"/>
      <name val="Arial"/>
      <family val="2"/>
    </font>
    <font>
      <sz val="10"/>
      <color indexed="10"/>
      <name val="Arial"/>
      <family val="0"/>
    </font>
    <font>
      <i/>
      <sz val="10"/>
      <color indexed="8"/>
      <name val="Arial"/>
      <family val="2"/>
    </font>
    <font>
      <sz val="10"/>
      <color indexed="8"/>
      <name val="Arial"/>
      <family val="2"/>
    </font>
    <font>
      <sz val="8"/>
      <color indexed="9"/>
      <name val="Arial"/>
      <family val="0"/>
    </font>
    <font>
      <sz val="8"/>
      <color indexed="10"/>
      <name val="Arial"/>
      <family val="0"/>
    </font>
    <font>
      <b/>
      <sz val="28"/>
      <color indexed="8"/>
      <name val="Swis721 BlkEx BT"/>
      <family val="2"/>
    </font>
    <font>
      <b/>
      <sz val="28"/>
      <color indexed="8"/>
      <name val="Swis721 BlkOul BT"/>
      <family val="5"/>
    </font>
    <font>
      <sz val="10"/>
      <color indexed="16"/>
      <name val="Arial"/>
      <family val="0"/>
    </font>
    <font>
      <sz val="12"/>
      <color indexed="8"/>
      <name val="Times New Roman"/>
      <family val="1"/>
    </font>
    <font>
      <b/>
      <sz val="8"/>
      <name val="Arial"/>
      <family val="2"/>
    </font>
    <font>
      <b/>
      <vertAlign val="superscript"/>
      <sz val="10"/>
      <name val="Arial"/>
      <family val="2"/>
    </font>
    <font>
      <vertAlign val="superscript"/>
      <sz val="8"/>
      <name val="Arial"/>
      <family val="2"/>
    </font>
    <font>
      <sz val="10"/>
      <color indexed="23"/>
      <name val="Arial"/>
      <family val="2"/>
    </font>
    <font>
      <b/>
      <sz val="18"/>
      <name val="Arial"/>
      <family val="2"/>
    </font>
    <font>
      <sz val="11"/>
      <name val="Arial"/>
      <family val="0"/>
    </font>
    <font>
      <b/>
      <sz val="20"/>
      <color indexed="8"/>
      <name val="Arial Black"/>
      <family val="2"/>
    </font>
    <font>
      <sz val="20"/>
      <name val="Arial Black"/>
      <family val="2"/>
    </font>
    <font>
      <b/>
      <sz val="12"/>
      <color indexed="16"/>
      <name val="Arial"/>
      <family val="2"/>
    </font>
    <font>
      <sz val="12"/>
      <color indexed="16"/>
      <name val="Arial"/>
      <family val="2"/>
    </font>
    <font>
      <b/>
      <sz val="1"/>
      <color indexed="9"/>
      <name val="Arial"/>
      <family val="2"/>
    </font>
    <font>
      <b/>
      <sz val="1"/>
      <name val="Arial"/>
      <family val="2"/>
    </font>
    <font>
      <sz val="1"/>
      <name val="Arial"/>
      <family val="2"/>
    </font>
    <font>
      <sz val="1"/>
      <color indexed="9"/>
      <name val="Arial"/>
      <family val="0"/>
    </font>
    <font>
      <b/>
      <sz val="11"/>
      <color indexed="16"/>
      <name val="Arial"/>
      <family val="2"/>
    </font>
    <font>
      <b/>
      <u val="single"/>
      <sz val="11"/>
      <color indexed="16"/>
      <name val="Arial"/>
      <family val="2"/>
    </font>
    <font>
      <sz val="11"/>
      <color indexed="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50"/>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92D050"/>
      <name val="Arial"/>
      <family val="2"/>
    </font>
    <font>
      <sz val="10"/>
      <color rgb="FFFF0000"/>
      <name val="Arial"/>
      <family val="2"/>
    </font>
    <font>
      <b/>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19"/>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4" tint="-0.24997000396251678"/>
        <bgColor indexed="64"/>
      </patternFill>
    </fill>
    <fill>
      <patternFill patternType="solid">
        <fgColor rgb="FF92D050"/>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5"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67" fillId="26"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7" borderId="0" applyNumberFormat="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7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1" borderId="9" applyNumberFormat="0" applyAlignment="0" applyProtection="0"/>
  </cellStyleXfs>
  <cellXfs count="968">
    <xf numFmtId="0" fontId="0" fillId="0" borderId="0" xfId="0" applyAlignment="1">
      <alignment/>
    </xf>
    <xf numFmtId="0" fontId="5" fillId="0" borderId="0" xfId="0" applyFont="1" applyAlignment="1">
      <alignment/>
    </xf>
    <xf numFmtId="10" fontId="5" fillId="0" borderId="0" xfId="0" applyNumberFormat="1" applyFont="1" applyAlignment="1">
      <alignment/>
    </xf>
    <xf numFmtId="0" fontId="0" fillId="0" borderId="0" xfId="0" applyFont="1" applyAlignment="1">
      <alignment/>
    </xf>
    <xf numFmtId="49" fontId="0" fillId="0" borderId="0" xfId="0" applyNumberFormat="1" applyAlignment="1">
      <alignment/>
    </xf>
    <xf numFmtId="4" fontId="3" fillId="0" borderId="0" xfId="0" applyNumberFormat="1" applyFont="1" applyAlignment="1">
      <alignment/>
    </xf>
    <xf numFmtId="0" fontId="3" fillId="0" borderId="0" xfId="0" applyFont="1" applyAlignment="1">
      <alignment/>
    </xf>
    <xf numFmtId="4" fontId="0" fillId="0" borderId="0" xfId="0" applyNumberFormat="1" applyAlignment="1">
      <alignment/>
    </xf>
    <xf numFmtId="0" fontId="7" fillId="0" borderId="0" xfId="0" applyFont="1" applyAlignment="1">
      <alignment/>
    </xf>
    <xf numFmtId="0" fontId="0" fillId="0" borderId="10" xfId="0" applyBorder="1" applyAlignment="1">
      <alignment/>
    </xf>
    <xf numFmtId="0" fontId="0" fillId="0" borderId="0" xfId="0" applyAlignment="1">
      <alignment horizontal="left" vertical="center"/>
    </xf>
    <xf numFmtId="0" fontId="0" fillId="0" borderId="0" xfId="0" applyFill="1" applyAlignment="1">
      <alignment horizontal="center" vertical="center"/>
    </xf>
    <xf numFmtId="0" fontId="0" fillId="0" borderId="0"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vertical="center"/>
    </xf>
    <xf numFmtId="0" fontId="0" fillId="0" borderId="13" xfId="0" applyBorder="1" applyAlignment="1">
      <alignment horizontal="center" wrapText="1"/>
    </xf>
    <xf numFmtId="0" fontId="0" fillId="0" borderId="14" xfId="0" applyBorder="1" applyAlignment="1">
      <alignment horizontal="center" vertical="center"/>
    </xf>
    <xf numFmtId="0" fontId="0" fillId="0" borderId="14" xfId="0" applyBorder="1" applyAlignment="1">
      <alignment/>
    </xf>
    <xf numFmtId="16" fontId="0" fillId="0" borderId="12" xfId="0" applyNumberFormat="1" applyBorder="1" applyAlignment="1" quotePrefix="1">
      <alignment/>
    </xf>
    <xf numFmtId="0" fontId="0" fillId="0" borderId="0" xfId="0" applyBorder="1" applyAlignment="1">
      <alignment/>
    </xf>
    <xf numFmtId="0" fontId="0" fillId="0" borderId="11" xfId="0" applyBorder="1" applyAlignment="1">
      <alignment/>
    </xf>
    <xf numFmtId="0" fontId="3" fillId="0" borderId="15" xfId="0" applyFont="1" applyBorder="1" applyAlignment="1">
      <alignment/>
    </xf>
    <xf numFmtId="0" fontId="3" fillId="0" borderId="16" xfId="0" applyFont="1" applyBorder="1" applyAlignment="1">
      <alignment/>
    </xf>
    <xf numFmtId="0" fontId="0" fillId="0" borderId="13" xfId="0" applyBorder="1" applyAlignment="1">
      <alignment/>
    </xf>
    <xf numFmtId="0" fontId="0" fillId="0" borderId="12" xfId="0" applyBorder="1" applyAlignment="1" quotePrefix="1">
      <alignment/>
    </xf>
    <xf numFmtId="0" fontId="0" fillId="0" borderId="17" xfId="0" applyBorder="1" applyAlignment="1">
      <alignment/>
    </xf>
    <xf numFmtId="0" fontId="0" fillId="0" borderId="18" xfId="0" applyBorder="1" applyAlignment="1">
      <alignment/>
    </xf>
    <xf numFmtId="0" fontId="3" fillId="0" borderId="19" xfId="0" applyFont="1" applyFill="1" applyBorder="1" applyAlignment="1">
      <alignment/>
    </xf>
    <xf numFmtId="0" fontId="0" fillId="0" borderId="20" xfId="0" applyBorder="1" applyAlignment="1">
      <alignment/>
    </xf>
    <xf numFmtId="0" fontId="3" fillId="0" borderId="15" xfId="0" applyFont="1" applyFill="1" applyBorder="1" applyAlignment="1">
      <alignment/>
    </xf>
    <xf numFmtId="0" fontId="0" fillId="0" borderId="16" xfId="0" applyBorder="1" applyAlignment="1">
      <alignment/>
    </xf>
    <xf numFmtId="0" fontId="7" fillId="0" borderId="21" xfId="0" applyFont="1" applyBorder="1" applyAlignment="1">
      <alignment/>
    </xf>
    <xf numFmtId="0" fontId="0" fillId="0" borderId="10" xfId="0" applyBorder="1" applyAlignment="1">
      <alignment horizontal="center"/>
    </xf>
    <xf numFmtId="0" fontId="0" fillId="0" borderId="21" xfId="0" applyBorder="1" applyAlignment="1">
      <alignment/>
    </xf>
    <xf numFmtId="0" fontId="0" fillId="0" borderId="22" xfId="0" applyBorder="1" applyAlignment="1">
      <alignment/>
    </xf>
    <xf numFmtId="0" fontId="7" fillId="0" borderId="17" xfId="0" applyFont="1" applyBorder="1" applyAlignment="1">
      <alignment/>
    </xf>
    <xf numFmtId="0" fontId="0" fillId="0" borderId="23" xfId="0" applyBorder="1" applyAlignment="1">
      <alignment/>
    </xf>
    <xf numFmtId="0" fontId="0" fillId="0" borderId="15" xfId="0" applyBorder="1" applyAlignment="1">
      <alignment/>
    </xf>
    <xf numFmtId="0" fontId="3" fillId="0" borderId="19" xfId="0" applyFont="1" applyBorder="1" applyAlignment="1">
      <alignment/>
    </xf>
    <xf numFmtId="0" fontId="7" fillId="0" borderId="24" xfId="0" applyFont="1" applyBorder="1" applyAlignment="1">
      <alignment vertical="top"/>
    </xf>
    <xf numFmtId="0" fontId="7" fillId="0" borderId="0" xfId="0" applyFont="1" applyBorder="1" applyAlignment="1">
      <alignment vertical="top"/>
    </xf>
    <xf numFmtId="4" fontId="0" fillId="0" borderId="0" xfId="0" applyNumberFormat="1" applyBorder="1" applyAlignment="1">
      <alignment/>
    </xf>
    <xf numFmtId="2" fontId="0" fillId="0" borderId="24" xfId="0" applyNumberFormat="1" applyFill="1" applyBorder="1" applyAlignment="1">
      <alignment/>
    </xf>
    <xf numFmtId="0" fontId="0" fillId="0" borderId="24" xfId="0" applyBorder="1" applyAlignment="1">
      <alignment/>
    </xf>
    <xf numFmtId="0" fontId="3" fillId="0" borderId="0" xfId="0" applyFont="1" applyAlignment="1">
      <alignment vertical="top"/>
    </xf>
    <xf numFmtId="2" fontId="5" fillId="0" borderId="0" xfId="0" applyNumberFormat="1" applyFont="1" applyFill="1" applyBorder="1" applyAlignment="1">
      <alignment/>
    </xf>
    <xf numFmtId="2" fontId="5" fillId="0" borderId="0" xfId="0" applyNumberFormat="1" applyFont="1" applyAlignment="1">
      <alignment/>
    </xf>
    <xf numFmtId="4" fontId="5" fillId="0" borderId="0" xfId="0" applyNumberFormat="1" applyFont="1" applyFill="1" applyBorder="1" applyAlignment="1">
      <alignment/>
    </xf>
    <xf numFmtId="4" fontId="5" fillId="0" borderId="0" xfId="0" applyNumberFormat="1" applyFont="1" applyAlignment="1">
      <alignment/>
    </xf>
    <xf numFmtId="0" fontId="3" fillId="0" borderId="0" xfId="0" applyFont="1" applyFill="1" applyBorder="1" applyAlignment="1">
      <alignment/>
    </xf>
    <xf numFmtId="0" fontId="3" fillId="0" borderId="16" xfId="0" applyFont="1" applyFill="1" applyBorder="1" applyAlignment="1">
      <alignment/>
    </xf>
    <xf numFmtId="0" fontId="7" fillId="0" borderId="18" xfId="0" applyFont="1" applyBorder="1" applyAlignment="1">
      <alignment/>
    </xf>
    <xf numFmtId="2" fontId="0" fillId="0" borderId="10" xfId="0" applyNumberFormat="1" applyFill="1" applyBorder="1" applyAlignment="1">
      <alignment/>
    </xf>
    <xf numFmtId="0" fontId="3" fillId="0" borderId="0" xfId="0" applyFont="1" applyBorder="1" applyAlignment="1">
      <alignment/>
    </xf>
    <xf numFmtId="10" fontId="0" fillId="0" borderId="0" xfId="0" applyNumberFormat="1" applyAlignment="1">
      <alignment/>
    </xf>
    <xf numFmtId="0" fontId="0" fillId="32" borderId="0" xfId="0" applyFill="1" applyAlignment="1" applyProtection="1">
      <alignment/>
      <protection/>
    </xf>
    <xf numFmtId="0" fontId="0" fillId="32" borderId="0" xfId="0" applyFill="1" applyBorder="1" applyAlignment="1" applyProtection="1">
      <alignment horizontal="center" vertical="top"/>
      <protection/>
    </xf>
    <xf numFmtId="0" fontId="0" fillId="32" borderId="0" xfId="0" applyFill="1" applyBorder="1" applyAlignment="1" applyProtection="1">
      <alignment horizontal="center" vertical="center"/>
      <protection/>
    </xf>
    <xf numFmtId="0" fontId="7" fillId="32" borderId="21" xfId="0" applyFont="1" applyFill="1" applyBorder="1" applyAlignment="1" applyProtection="1" quotePrefix="1">
      <alignment horizontal="left"/>
      <protection/>
    </xf>
    <xf numFmtId="0" fontId="0" fillId="32" borderId="12" xfId="0" applyFill="1" applyBorder="1" applyAlignment="1" applyProtection="1" quotePrefix="1">
      <alignment/>
      <protection/>
    </xf>
    <xf numFmtId="0" fontId="0" fillId="32" borderId="0" xfId="0" applyFill="1" applyBorder="1" applyAlignment="1" applyProtection="1">
      <alignment horizontal="center"/>
      <protection/>
    </xf>
    <xf numFmtId="0" fontId="0" fillId="32" borderId="23" xfId="0" applyFill="1" applyBorder="1" applyAlignment="1" applyProtection="1">
      <alignment/>
      <protection/>
    </xf>
    <xf numFmtId="0" fontId="0" fillId="32" borderId="14" xfId="0" applyFill="1" applyBorder="1" applyAlignment="1" applyProtection="1">
      <alignment/>
      <protection/>
    </xf>
    <xf numFmtId="0" fontId="0" fillId="32" borderId="10" xfId="0" applyFill="1" applyBorder="1" applyAlignment="1" applyProtection="1">
      <alignment horizontal="center"/>
      <protection/>
    </xf>
    <xf numFmtId="4" fontId="0" fillId="32" borderId="10" xfId="0" applyNumberFormat="1" applyFill="1" applyBorder="1" applyAlignment="1" applyProtection="1">
      <alignment horizontal="left"/>
      <protection/>
    </xf>
    <xf numFmtId="0" fontId="0" fillId="0" borderId="22" xfId="0" applyBorder="1" applyAlignment="1" applyProtection="1">
      <alignment/>
      <protection/>
    </xf>
    <xf numFmtId="4" fontId="0" fillId="32" borderId="0" xfId="0" applyNumberFormat="1" applyFill="1" applyBorder="1" applyAlignment="1" applyProtection="1">
      <alignment horizontal="center"/>
      <protection/>
    </xf>
    <xf numFmtId="0" fontId="7" fillId="32" borderId="0" xfId="0" applyFont="1" applyFill="1" applyBorder="1" applyAlignment="1" applyProtection="1">
      <alignment vertical="top"/>
      <protection/>
    </xf>
    <xf numFmtId="0" fontId="0" fillId="32" borderId="0" xfId="0" applyFill="1" applyBorder="1" applyAlignment="1" applyProtection="1">
      <alignment/>
      <protection/>
    </xf>
    <xf numFmtId="4" fontId="0" fillId="32" borderId="0" xfId="0" applyNumberFormat="1" applyFill="1" applyBorder="1" applyAlignment="1" applyProtection="1">
      <alignment/>
      <protection/>
    </xf>
    <xf numFmtId="0" fontId="7" fillId="32" borderId="24" xfId="0" applyFont="1" applyFill="1" applyBorder="1" applyAlignment="1" applyProtection="1">
      <alignment vertical="top"/>
      <protection/>
    </xf>
    <xf numFmtId="0" fontId="0" fillId="32" borderId="10" xfId="0" applyFill="1" applyBorder="1" applyAlignment="1" applyProtection="1">
      <alignment/>
      <protection/>
    </xf>
    <xf numFmtId="4" fontId="0" fillId="32" borderId="22" xfId="0" applyNumberFormat="1" applyFill="1" applyBorder="1" applyAlignment="1" applyProtection="1">
      <alignment/>
      <protection/>
    </xf>
    <xf numFmtId="0" fontId="7" fillId="32" borderId="24" xfId="0" applyFont="1" applyFill="1" applyBorder="1" applyAlignment="1" applyProtection="1" quotePrefix="1">
      <alignment vertical="top"/>
      <protection/>
    </xf>
    <xf numFmtId="0" fontId="0" fillId="32" borderId="22" xfId="0" applyFill="1" applyBorder="1" applyAlignment="1" applyProtection="1">
      <alignment/>
      <protection/>
    </xf>
    <xf numFmtId="0" fontId="7" fillId="32" borderId="0" xfId="0" applyFont="1" applyFill="1" applyBorder="1" applyAlignment="1" applyProtection="1" quotePrefix="1">
      <alignment vertical="top"/>
      <protection/>
    </xf>
    <xf numFmtId="0" fontId="7" fillId="32" borderId="24" xfId="0" applyFont="1" applyFill="1" applyBorder="1" applyAlignment="1" applyProtection="1">
      <alignment/>
      <protection/>
    </xf>
    <xf numFmtId="0" fontId="7" fillId="32" borderId="17" xfId="0" applyFont="1" applyFill="1" applyBorder="1" applyAlignment="1" applyProtection="1">
      <alignment/>
      <protection/>
    </xf>
    <xf numFmtId="0" fontId="0" fillId="32" borderId="18" xfId="0" applyFill="1" applyBorder="1" applyAlignment="1" applyProtection="1">
      <alignment/>
      <protection/>
    </xf>
    <xf numFmtId="0" fontId="0" fillId="32" borderId="11" xfId="0" applyFill="1" applyBorder="1" applyAlignment="1" applyProtection="1">
      <alignment/>
      <protection/>
    </xf>
    <xf numFmtId="0" fontId="0" fillId="32" borderId="14" xfId="0" applyFill="1" applyBorder="1" applyAlignment="1" applyProtection="1" quotePrefix="1">
      <alignment/>
      <protection/>
    </xf>
    <xf numFmtId="0" fontId="0" fillId="32" borderId="15" xfId="0" applyFill="1" applyBorder="1" applyAlignment="1" applyProtection="1">
      <alignment/>
      <protection/>
    </xf>
    <xf numFmtId="0" fontId="0" fillId="32" borderId="16" xfId="0" applyFill="1" applyBorder="1" applyAlignment="1" applyProtection="1">
      <alignment/>
      <protection/>
    </xf>
    <xf numFmtId="0" fontId="0" fillId="32" borderId="20" xfId="0" applyFill="1" applyBorder="1" applyAlignment="1" applyProtection="1">
      <alignment/>
      <protection/>
    </xf>
    <xf numFmtId="0" fontId="0" fillId="32" borderId="24" xfId="0" applyFill="1" applyBorder="1" applyAlignment="1" applyProtection="1">
      <alignment/>
      <protection/>
    </xf>
    <xf numFmtId="0" fontId="0" fillId="32" borderId="17" xfId="0" applyFill="1" applyBorder="1" applyAlignment="1" applyProtection="1">
      <alignment/>
      <protection/>
    </xf>
    <xf numFmtId="0" fontId="0" fillId="32" borderId="13" xfId="0" applyFill="1" applyBorder="1" applyAlignment="1" applyProtection="1">
      <alignment/>
      <protection/>
    </xf>
    <xf numFmtId="0" fontId="0" fillId="32" borderId="19" xfId="0" applyFill="1" applyBorder="1" applyAlignment="1" applyProtection="1">
      <alignment/>
      <protection/>
    </xf>
    <xf numFmtId="0" fontId="7" fillId="32" borderId="10" xfId="0" applyFont="1" applyFill="1" applyBorder="1" applyAlignment="1" applyProtection="1">
      <alignment/>
      <protection/>
    </xf>
    <xf numFmtId="0" fontId="7" fillId="32" borderId="21" xfId="0" applyFont="1" applyFill="1" applyBorder="1" applyAlignment="1" applyProtection="1" quotePrefix="1">
      <alignment/>
      <protection/>
    </xf>
    <xf numFmtId="0" fontId="0" fillId="0" borderId="24" xfId="0" applyFill="1" applyBorder="1" applyAlignment="1" applyProtection="1">
      <alignment horizontal="center"/>
      <protection/>
    </xf>
    <xf numFmtId="0" fontId="0" fillId="0" borderId="22" xfId="0" applyFill="1" applyBorder="1" applyAlignment="1" applyProtection="1">
      <alignment horizontal="center"/>
      <protection/>
    </xf>
    <xf numFmtId="0" fontId="7" fillId="32" borderId="18" xfId="0" applyFont="1" applyFill="1" applyBorder="1" applyAlignment="1" applyProtection="1">
      <alignment horizontal="left" vertical="center"/>
      <protection/>
    </xf>
    <xf numFmtId="0" fontId="7" fillId="32" borderId="16" xfId="0" applyFont="1" applyFill="1" applyBorder="1" applyAlignment="1" applyProtection="1">
      <alignment horizontal="left" vertical="center"/>
      <protection/>
    </xf>
    <xf numFmtId="0" fontId="3" fillId="32" borderId="15" xfId="0" applyFont="1" applyFill="1" applyBorder="1" applyAlignment="1" applyProtection="1">
      <alignment/>
      <protection/>
    </xf>
    <xf numFmtId="0" fontId="3" fillId="32" borderId="16" xfId="0" applyFont="1" applyFill="1" applyBorder="1" applyAlignment="1" applyProtection="1">
      <alignment/>
      <protection/>
    </xf>
    <xf numFmtId="0" fontId="3" fillId="32" borderId="0" xfId="0" applyFont="1" applyFill="1" applyBorder="1" applyAlignment="1" applyProtection="1">
      <alignment/>
      <protection/>
    </xf>
    <xf numFmtId="2" fontId="0" fillId="32" borderId="0" xfId="0" applyNumberFormat="1" applyFill="1" applyBorder="1" applyAlignment="1" applyProtection="1">
      <alignment horizontal="center" vertical="center"/>
      <protection/>
    </xf>
    <xf numFmtId="0" fontId="3" fillId="32" borderId="19" xfId="0" applyFont="1" applyFill="1" applyBorder="1" applyAlignment="1" applyProtection="1">
      <alignment/>
      <protection/>
    </xf>
    <xf numFmtId="2" fontId="9" fillId="32" borderId="0" xfId="0" applyNumberFormat="1" applyFont="1" applyFill="1" applyBorder="1" applyAlignment="1" applyProtection="1">
      <alignment horizontal="center" vertical="center"/>
      <protection/>
    </xf>
    <xf numFmtId="4" fontId="0" fillId="33" borderId="21" xfId="0" applyNumberFormat="1" applyFill="1" applyBorder="1" applyAlignment="1" applyProtection="1">
      <alignment/>
      <protection locked="0"/>
    </xf>
    <xf numFmtId="0" fontId="0" fillId="0" borderId="0" xfId="0" applyFill="1" applyAlignment="1" applyProtection="1">
      <alignment/>
      <protection/>
    </xf>
    <xf numFmtId="0" fontId="0" fillId="0" borderId="0" xfId="0" applyFill="1" applyAlignment="1" applyProtection="1">
      <alignment/>
      <protection locked="0"/>
    </xf>
    <xf numFmtId="0" fontId="0" fillId="0" borderId="0" xfId="0" applyFill="1" applyAlignment="1" applyProtection="1">
      <alignment/>
      <protection/>
    </xf>
    <xf numFmtId="2" fontId="0" fillId="0" borderId="24" xfId="0" applyNumberFormat="1" applyFill="1" applyBorder="1" applyAlignment="1" applyProtection="1">
      <alignment horizontal="center"/>
      <protection/>
    </xf>
    <xf numFmtId="0" fontId="3" fillId="32" borderId="21" xfId="0" applyFont="1" applyFill="1" applyBorder="1" applyAlignment="1" applyProtection="1">
      <alignment horizontal="center" wrapText="1"/>
      <protection/>
    </xf>
    <xf numFmtId="2" fontId="0" fillId="0" borderId="15" xfId="0" applyNumberFormat="1" applyFill="1" applyBorder="1" applyAlignment="1" applyProtection="1">
      <alignment horizontal="center"/>
      <protection/>
    </xf>
    <xf numFmtId="0" fontId="0" fillId="32" borderId="21" xfId="0" applyFill="1" applyBorder="1" applyAlignment="1" applyProtection="1">
      <alignment horizontal="center"/>
      <protection/>
    </xf>
    <xf numFmtId="4" fontId="12" fillId="32" borderId="21" xfId="0" applyNumberFormat="1" applyFont="1" applyFill="1" applyBorder="1" applyAlignment="1" applyProtection="1">
      <alignment horizontal="center"/>
      <protection/>
    </xf>
    <xf numFmtId="4" fontId="0" fillId="32" borderId="0" xfId="0" applyNumberFormat="1" applyFill="1" applyAlignment="1" applyProtection="1">
      <alignment/>
      <protection/>
    </xf>
    <xf numFmtId="0" fontId="0" fillId="0" borderId="0" xfId="0" applyNumberFormat="1" applyFill="1" applyAlignment="1" applyProtection="1">
      <alignment/>
      <protection/>
    </xf>
    <xf numFmtId="0" fontId="0" fillId="34" borderId="21" xfId="0" applyFill="1" applyBorder="1" applyAlignment="1">
      <alignment/>
    </xf>
    <xf numFmtId="0" fontId="0" fillId="35" borderId="21" xfId="0" applyFill="1" applyBorder="1" applyAlignment="1">
      <alignment/>
    </xf>
    <xf numFmtId="0" fontId="0" fillId="36" borderId="21" xfId="0" applyFill="1" applyBorder="1" applyAlignment="1">
      <alignment/>
    </xf>
    <xf numFmtId="4" fontId="6" fillId="0" borderId="0" xfId="0" applyNumberFormat="1" applyFont="1" applyBorder="1" applyAlignment="1">
      <alignment/>
    </xf>
    <xf numFmtId="164" fontId="10" fillId="0" borderId="0" xfId="0" applyNumberFormat="1" applyFont="1" applyFill="1" applyAlignment="1">
      <alignment/>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10" fillId="0" borderId="0" xfId="0" applyFont="1" applyAlignment="1">
      <alignment/>
    </xf>
    <xf numFmtId="10" fontId="10" fillId="0" borderId="0" xfId="0" applyNumberFormat="1" applyFont="1" applyAlignment="1">
      <alignment/>
    </xf>
    <xf numFmtId="0" fontId="17" fillId="0" borderId="0" xfId="0" applyFont="1" applyFill="1" applyAlignment="1" applyProtection="1">
      <alignment/>
      <protection/>
    </xf>
    <xf numFmtId="0" fontId="10" fillId="0" borderId="0" xfId="0" applyFont="1" applyFill="1" applyAlignment="1" applyProtection="1">
      <alignment/>
      <protection/>
    </xf>
    <xf numFmtId="10" fontId="17" fillId="0" borderId="0" xfId="0" applyNumberFormat="1" applyFont="1" applyFill="1" applyAlignment="1" applyProtection="1">
      <alignment/>
      <protection/>
    </xf>
    <xf numFmtId="0" fontId="10" fillId="0" borderId="0" xfId="0" applyNumberFormat="1" applyFont="1" applyFill="1" applyAlignment="1" applyProtection="1">
      <alignment/>
      <protection/>
    </xf>
    <xf numFmtId="4" fontId="10" fillId="0" borderId="0" xfId="0" applyNumberFormat="1" applyFont="1" applyFill="1" applyAlignment="1" applyProtection="1">
      <alignment/>
      <protection/>
    </xf>
    <xf numFmtId="0" fontId="0" fillId="0" borderId="0" xfId="0" applyFont="1" applyAlignment="1">
      <alignment/>
    </xf>
    <xf numFmtId="49" fontId="0" fillId="0" borderId="0" xfId="0" applyNumberFormat="1" applyBorder="1" applyAlignment="1">
      <alignment/>
    </xf>
    <xf numFmtId="0" fontId="0" fillId="0" borderId="0" xfId="0" applyNumberFormat="1" applyBorder="1" applyAlignment="1">
      <alignment/>
    </xf>
    <xf numFmtId="0" fontId="0" fillId="0" borderId="18" xfId="0" applyBorder="1" applyAlignment="1">
      <alignment horizontal="center"/>
    </xf>
    <xf numFmtId="0" fontId="7" fillId="0" borderId="19" xfId="0" applyFont="1" applyBorder="1" applyAlignment="1">
      <alignment/>
    </xf>
    <xf numFmtId="0" fontId="7" fillId="0" borderId="0" xfId="0" applyFont="1" applyBorder="1" applyAlignment="1">
      <alignment/>
    </xf>
    <xf numFmtId="4" fontId="0" fillId="0" borderId="18" xfId="0" applyNumberFormat="1" applyFill="1" applyBorder="1" applyAlignment="1">
      <alignment horizontal="left"/>
    </xf>
    <xf numFmtId="0" fontId="0" fillId="0" borderId="18" xfId="0" applyFill="1" applyBorder="1" applyAlignment="1">
      <alignment horizontal="left"/>
    </xf>
    <xf numFmtId="2" fontId="0" fillId="0" borderId="0" xfId="0" applyNumberFormat="1" applyFill="1" applyBorder="1" applyAlignment="1" applyProtection="1">
      <alignment horizontal="center" vertical="center"/>
      <protection/>
    </xf>
    <xf numFmtId="10" fontId="0" fillId="0" borderId="0" xfId="0" applyNumberFormat="1" applyFont="1" applyAlignment="1">
      <alignment/>
    </xf>
    <xf numFmtId="0" fontId="0" fillId="0" borderId="0" xfId="0" applyFont="1" applyBorder="1" applyAlignment="1">
      <alignment/>
    </xf>
    <xf numFmtId="2" fontId="10" fillId="0" borderId="0" xfId="0" applyNumberFormat="1" applyFont="1" applyAlignment="1">
      <alignment/>
    </xf>
    <xf numFmtId="0" fontId="0" fillId="0" borderId="0" xfId="0" applyFont="1" applyAlignment="1">
      <alignment/>
    </xf>
    <xf numFmtId="0" fontId="0" fillId="33" borderId="21" xfId="0" applyNumberFormat="1" applyFill="1" applyBorder="1" applyAlignment="1" applyProtection="1">
      <alignment/>
      <protection locked="0"/>
    </xf>
    <xf numFmtId="0" fontId="0" fillId="33" borderId="21" xfId="0" applyFill="1" applyBorder="1" applyAlignment="1" applyProtection="1">
      <alignment/>
      <protection locked="0"/>
    </xf>
    <xf numFmtId="0" fontId="0" fillId="0" borderId="0" xfId="0" applyAlignment="1" applyProtection="1">
      <alignment/>
      <protection locked="0"/>
    </xf>
    <xf numFmtId="0" fontId="0" fillId="0" borderId="0" xfId="0" applyFont="1" applyAlignment="1">
      <alignment/>
    </xf>
    <xf numFmtId="4" fontId="0" fillId="33" borderId="21" xfId="0" applyNumberFormat="1" applyFill="1" applyBorder="1" applyAlignment="1" applyProtection="1">
      <alignment horizontal="center"/>
      <protection locked="0"/>
    </xf>
    <xf numFmtId="0" fontId="0" fillId="0" borderId="0" xfId="0" applyNumberFormat="1" applyFill="1" applyBorder="1" applyAlignment="1" applyProtection="1">
      <alignment/>
      <protection locked="0"/>
    </xf>
    <xf numFmtId="0" fontId="18" fillId="0" borderId="0" xfId="0" applyFont="1" applyAlignment="1">
      <alignment/>
    </xf>
    <xf numFmtId="0" fontId="0" fillId="0" borderId="19" xfId="0" applyFill="1" applyBorder="1" applyAlignment="1">
      <alignment/>
    </xf>
    <xf numFmtId="0" fontId="0" fillId="0" borderId="0" xfId="0" applyFill="1" applyBorder="1" applyAlignment="1">
      <alignment/>
    </xf>
    <xf numFmtId="0" fontId="0" fillId="0" borderId="18" xfId="0" applyFill="1" applyBorder="1" applyAlignment="1">
      <alignment/>
    </xf>
    <xf numFmtId="0" fontId="0" fillId="0" borderId="11" xfId="0" applyFill="1" applyBorder="1" applyAlignment="1">
      <alignment/>
    </xf>
    <xf numFmtId="0" fontId="0" fillId="0" borderId="16" xfId="0" applyFill="1" applyBorder="1" applyAlignment="1">
      <alignment/>
    </xf>
    <xf numFmtId="0" fontId="0" fillId="0" borderId="13" xfId="0" applyFill="1" applyBorder="1" applyAlignment="1">
      <alignment/>
    </xf>
    <xf numFmtId="0" fontId="0" fillId="0" borderId="17" xfId="0" applyFill="1" applyBorder="1" applyAlignment="1">
      <alignment/>
    </xf>
    <xf numFmtId="0" fontId="3" fillId="0" borderId="13" xfId="0" applyFont="1" applyFill="1" applyBorder="1" applyAlignment="1">
      <alignment/>
    </xf>
    <xf numFmtId="0" fontId="0" fillId="0" borderId="20" xfId="0" applyFill="1" applyBorder="1" applyAlignment="1">
      <alignment/>
    </xf>
    <xf numFmtId="0" fontId="0" fillId="0" borderId="0" xfId="0" applyNumberFormat="1" applyFill="1" applyBorder="1" applyAlignment="1">
      <alignment/>
    </xf>
    <xf numFmtId="49" fontId="0" fillId="0" borderId="0" xfId="0" applyNumberFormat="1" applyFill="1" applyBorder="1" applyAlignment="1">
      <alignment/>
    </xf>
    <xf numFmtId="0" fontId="0" fillId="0" borderId="0" xfId="0" applyFill="1" applyAlignment="1">
      <alignment/>
    </xf>
    <xf numFmtId="0" fontId="0" fillId="0" borderId="18" xfId="0" applyFill="1" applyBorder="1" applyAlignment="1">
      <alignment horizontal="center"/>
    </xf>
    <xf numFmtId="0" fontId="0" fillId="0" borderId="10" xfId="0" applyFill="1" applyBorder="1" applyAlignment="1">
      <alignment horizontal="center"/>
    </xf>
    <xf numFmtId="0" fontId="0" fillId="0" borderId="16" xfId="0" applyFill="1" applyBorder="1" applyAlignment="1">
      <alignment horizontal="center"/>
    </xf>
    <xf numFmtId="0" fontId="0" fillId="0" borderId="21" xfId="0" applyFill="1" applyBorder="1" applyAlignment="1">
      <alignment/>
    </xf>
    <xf numFmtId="0" fontId="7" fillId="0" borderId="17" xfId="0" applyFont="1" applyFill="1" applyBorder="1" applyAlignment="1">
      <alignment/>
    </xf>
    <xf numFmtId="0" fontId="7" fillId="0" borderId="18" xfId="0" applyFont="1" applyFill="1" applyBorder="1" applyAlignment="1">
      <alignment/>
    </xf>
    <xf numFmtId="0" fontId="0" fillId="0" borderId="10" xfId="0" applyFill="1" applyBorder="1" applyAlignment="1">
      <alignment/>
    </xf>
    <xf numFmtId="0" fontId="0" fillId="0" borderId="24" xfId="0" applyFill="1" applyBorder="1" applyAlignment="1">
      <alignment/>
    </xf>
    <xf numFmtId="0" fontId="0" fillId="0" borderId="22" xfId="0" applyFill="1" applyBorder="1" applyAlignment="1">
      <alignment/>
    </xf>
    <xf numFmtId="0" fontId="7" fillId="0" borderId="19" xfId="0" applyFont="1" applyFill="1" applyBorder="1" applyAlignment="1">
      <alignment/>
    </xf>
    <xf numFmtId="0" fontId="7" fillId="0" borderId="0" xfId="0" applyFont="1" applyFill="1" applyBorder="1" applyAlignment="1">
      <alignment/>
    </xf>
    <xf numFmtId="0" fontId="0" fillId="0" borderId="15" xfId="0" applyFill="1" applyBorder="1" applyAlignment="1">
      <alignment/>
    </xf>
    <xf numFmtId="0" fontId="16" fillId="32" borderId="0" xfId="0" applyFont="1" applyFill="1" applyBorder="1" applyAlignment="1">
      <alignment vertical="top"/>
    </xf>
    <xf numFmtId="0" fontId="4" fillId="37" borderId="0" xfId="0" applyFont="1" applyFill="1" applyAlignment="1">
      <alignment vertical="top"/>
    </xf>
    <xf numFmtId="0" fontId="0" fillId="37" borderId="0" xfId="0" applyFill="1" applyAlignment="1">
      <alignment/>
    </xf>
    <xf numFmtId="0" fontId="7" fillId="37" borderId="0" xfId="0" applyFont="1" applyFill="1" applyAlignment="1">
      <alignment/>
    </xf>
    <xf numFmtId="4" fontId="5" fillId="0" borderId="0" xfId="0" applyNumberFormat="1" applyFont="1" applyBorder="1" applyAlignment="1">
      <alignment/>
    </xf>
    <xf numFmtId="10" fontId="5" fillId="0" borderId="0" xfId="0" applyNumberFormat="1" applyFont="1" applyBorder="1" applyAlignment="1">
      <alignment/>
    </xf>
    <xf numFmtId="2" fontId="5" fillId="0" borderId="0" xfId="0" applyNumberFormat="1" applyFont="1" applyBorder="1" applyAlignment="1">
      <alignment/>
    </xf>
    <xf numFmtId="0" fontId="5" fillId="0" borderId="0" xfId="0" applyFont="1" applyAlignment="1">
      <alignment horizontal="right"/>
    </xf>
    <xf numFmtId="4" fontId="6" fillId="0" borderId="0" xfId="0" applyNumberFormat="1" applyFont="1" applyBorder="1" applyAlignment="1">
      <alignment/>
    </xf>
    <xf numFmtId="0" fontId="18" fillId="0" borderId="0" xfId="0" applyFont="1" applyAlignment="1">
      <alignment/>
    </xf>
    <xf numFmtId="2" fontId="9" fillId="0" borderId="0" xfId="0" applyNumberFormat="1" applyFont="1" applyFill="1" applyBorder="1" applyAlignment="1" applyProtection="1">
      <alignment horizontal="center" vertical="center"/>
      <protection/>
    </xf>
    <xf numFmtId="2" fontId="0" fillId="0" borderId="0" xfId="0" applyNumberFormat="1" applyFill="1" applyBorder="1" applyAlignment="1">
      <alignment/>
    </xf>
    <xf numFmtId="0" fontId="0" fillId="0" borderId="0" xfId="0" applyFill="1" applyBorder="1" applyAlignment="1" applyProtection="1">
      <alignment/>
      <protection/>
    </xf>
    <xf numFmtId="0" fontId="10" fillId="0" borderId="0" xfId="0" applyFont="1" applyBorder="1" applyAlignment="1">
      <alignment/>
    </xf>
    <xf numFmtId="0" fontId="10" fillId="0" borderId="16" xfId="0" applyFont="1" applyFill="1" applyBorder="1" applyAlignment="1">
      <alignment/>
    </xf>
    <xf numFmtId="4" fontId="9" fillId="32" borderId="10" xfId="0" applyNumberFormat="1" applyFont="1" applyFill="1" applyBorder="1" applyAlignment="1" applyProtection="1">
      <alignment/>
      <protection/>
    </xf>
    <xf numFmtId="4" fontId="12" fillId="32" borderId="0" xfId="0" applyNumberFormat="1" applyFont="1" applyFill="1" applyBorder="1" applyAlignment="1" applyProtection="1">
      <alignment horizontal="center"/>
      <protection/>
    </xf>
    <xf numFmtId="0" fontId="7" fillId="0" borderId="0" xfId="0" applyFont="1" applyFill="1" applyAlignment="1">
      <alignment/>
    </xf>
    <xf numFmtId="4" fontId="0" fillId="0" borderId="0" xfId="0" applyNumberFormat="1" applyFont="1" applyFill="1" applyBorder="1" applyAlignment="1">
      <alignment/>
    </xf>
    <xf numFmtId="2" fontId="0" fillId="0" borderId="0" xfId="0" applyNumberFormat="1" applyFont="1" applyFill="1" applyBorder="1" applyAlignment="1">
      <alignment/>
    </xf>
    <xf numFmtId="4" fontId="0" fillId="0" borderId="0" xfId="0" applyNumberFormat="1" applyFont="1" applyBorder="1" applyAlignment="1">
      <alignment/>
    </xf>
    <xf numFmtId="0" fontId="0" fillId="37" borderId="0" xfId="0" applyFont="1" applyFill="1" applyAlignment="1">
      <alignment/>
    </xf>
    <xf numFmtId="4" fontId="0" fillId="37" borderId="0" xfId="0" applyNumberFormat="1" applyFont="1" applyFill="1" applyBorder="1" applyAlignment="1">
      <alignment/>
    </xf>
    <xf numFmtId="2" fontId="0" fillId="37" borderId="0" xfId="0" applyNumberFormat="1" applyFont="1" applyFill="1" applyBorder="1" applyAlignment="1">
      <alignment/>
    </xf>
    <xf numFmtId="10" fontId="0" fillId="37" borderId="0" xfId="0" applyNumberFormat="1" applyFont="1" applyFill="1" applyAlignment="1">
      <alignment/>
    </xf>
    <xf numFmtId="0" fontId="0" fillId="0" borderId="0" xfId="0" applyAlignment="1">
      <alignment vertical="top" wrapText="1"/>
    </xf>
    <xf numFmtId="164" fontId="0" fillId="0" borderId="0" xfId="0" applyNumberFormat="1" applyAlignment="1">
      <alignment/>
    </xf>
    <xf numFmtId="2" fontId="0" fillId="0" borderId="0" xfId="0" applyNumberFormat="1" applyAlignment="1">
      <alignment/>
    </xf>
    <xf numFmtId="164" fontId="0" fillId="37" borderId="0" xfId="0" applyNumberFormat="1" applyFill="1" applyAlignment="1">
      <alignment/>
    </xf>
    <xf numFmtId="10" fontId="0" fillId="37" borderId="0" xfId="0" applyNumberFormat="1" applyFill="1" applyAlignment="1">
      <alignment/>
    </xf>
    <xf numFmtId="164" fontId="10" fillId="0" borderId="0" xfId="0" applyNumberFormat="1" applyFont="1" applyAlignment="1">
      <alignment/>
    </xf>
    <xf numFmtId="0" fontId="0" fillId="36" borderId="0" xfId="0" applyFill="1" applyAlignment="1">
      <alignment/>
    </xf>
    <xf numFmtId="0" fontId="0" fillId="38" borderId="0" xfId="0" applyFill="1" applyAlignment="1">
      <alignment/>
    </xf>
    <xf numFmtId="0" fontId="0" fillId="34" borderId="0" xfId="0" applyFill="1" applyAlignment="1">
      <alignment/>
    </xf>
    <xf numFmtId="0" fontId="0" fillId="39" borderId="0" xfId="0" applyFill="1" applyAlignment="1">
      <alignment/>
    </xf>
    <xf numFmtId="0" fontId="0" fillId="40" borderId="0" xfId="0" applyFill="1" applyAlignment="1">
      <alignment/>
    </xf>
    <xf numFmtId="0" fontId="5" fillId="0" borderId="0" xfId="0" applyFont="1" applyFill="1" applyAlignment="1">
      <alignment/>
    </xf>
    <xf numFmtId="4" fontId="6" fillId="0" borderId="0" xfId="0" applyNumberFormat="1" applyFont="1" applyFill="1" applyBorder="1" applyAlignment="1">
      <alignment/>
    </xf>
    <xf numFmtId="10" fontId="6" fillId="0" borderId="0" xfId="0" applyNumberFormat="1" applyFont="1" applyFill="1" applyBorder="1" applyAlignment="1">
      <alignment/>
    </xf>
    <xf numFmtId="2" fontId="6" fillId="0" borderId="0" xfId="0" applyNumberFormat="1" applyFont="1" applyFill="1" applyBorder="1" applyAlignment="1">
      <alignment/>
    </xf>
    <xf numFmtId="0" fontId="10" fillId="0" borderId="0" xfId="0" applyFont="1" applyAlignment="1">
      <alignment vertical="top" wrapText="1"/>
    </xf>
    <xf numFmtId="4" fontId="10" fillId="0" borderId="0" xfId="0" applyNumberFormat="1" applyFont="1" applyAlignment="1">
      <alignment/>
    </xf>
    <xf numFmtId="0" fontId="23" fillId="0" borderId="0" xfId="0" applyFont="1" applyFill="1" applyAlignment="1">
      <alignment/>
    </xf>
    <xf numFmtId="0" fontId="0" fillId="0" borderId="0" xfId="0" applyAlignment="1" applyProtection="1">
      <alignment/>
      <protection/>
    </xf>
    <xf numFmtId="49" fontId="0" fillId="0" borderId="0" xfId="0" applyNumberFormat="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10" fillId="0" borderId="0" xfId="0" applyFont="1" applyBorder="1" applyAlignment="1" applyProtection="1">
      <alignment/>
      <protection/>
    </xf>
    <xf numFmtId="0" fontId="25" fillId="0" borderId="0" xfId="0" applyFont="1" applyAlignment="1" applyProtection="1">
      <alignment/>
      <protection/>
    </xf>
    <xf numFmtId="4" fontId="0" fillId="0" borderId="0" xfId="0" applyNumberFormat="1" applyAlignment="1" applyProtection="1">
      <alignment/>
      <protection/>
    </xf>
    <xf numFmtId="10" fontId="10" fillId="0" borderId="0" xfId="0" applyNumberFormat="1" applyFont="1" applyAlignment="1" applyProtection="1">
      <alignment/>
      <protection/>
    </xf>
    <xf numFmtId="0" fontId="0" fillId="36" borderId="21" xfId="0" applyFill="1" applyBorder="1" applyAlignment="1" applyProtection="1">
      <alignment/>
      <protection/>
    </xf>
    <xf numFmtId="0" fontId="0" fillId="18" borderId="21" xfId="0" applyFill="1" applyBorder="1" applyAlignment="1" applyProtection="1">
      <alignment/>
      <protection/>
    </xf>
    <xf numFmtId="0" fontId="0" fillId="34" borderId="21" xfId="0" applyFill="1" applyBorder="1" applyAlignment="1" applyProtection="1">
      <alignment/>
      <protection/>
    </xf>
    <xf numFmtId="0" fontId="16" fillId="0" borderId="0" xfId="0" applyFont="1" applyFill="1" applyBorder="1" applyAlignment="1" applyProtection="1">
      <alignment vertical="top"/>
      <protection/>
    </xf>
    <xf numFmtId="0" fontId="7" fillId="0" borderId="18" xfId="0" applyFont="1" applyBorder="1" applyAlignment="1" applyProtection="1">
      <alignment horizontal="left" vertical="center"/>
      <protection/>
    </xf>
    <xf numFmtId="0" fontId="0" fillId="0" borderId="11" xfId="0" applyBorder="1" applyAlignment="1" applyProtection="1">
      <alignment horizontal="center" wrapText="1"/>
      <protection/>
    </xf>
    <xf numFmtId="0" fontId="7" fillId="0" borderId="16" xfId="0" applyFont="1" applyBorder="1" applyAlignment="1" applyProtection="1">
      <alignment horizontal="left" vertical="center"/>
      <protection/>
    </xf>
    <xf numFmtId="0" fontId="0" fillId="0" borderId="13" xfId="0" applyBorder="1" applyAlignment="1" applyProtection="1">
      <alignment horizontal="center" wrapText="1"/>
      <protection/>
    </xf>
    <xf numFmtId="0" fontId="0" fillId="0" borderId="18" xfId="0" applyBorder="1" applyAlignment="1" applyProtection="1">
      <alignment/>
      <protection/>
    </xf>
    <xf numFmtId="0" fontId="0" fillId="0" borderId="11" xfId="0" applyBorder="1" applyAlignment="1" applyProtection="1">
      <alignment/>
      <protection/>
    </xf>
    <xf numFmtId="0" fontId="0" fillId="0" borderId="14" xfId="0"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0" xfId="0" applyFont="1" applyBorder="1" applyAlignment="1" applyProtection="1">
      <alignment/>
      <protection/>
    </xf>
    <xf numFmtId="0" fontId="0" fillId="0" borderId="16" xfId="0" applyBorder="1" applyAlignment="1" applyProtection="1">
      <alignment/>
      <protection/>
    </xf>
    <xf numFmtId="0" fontId="0" fillId="0" borderId="13" xfId="0" applyBorder="1" applyAlignment="1" applyProtection="1">
      <alignment/>
      <protection/>
    </xf>
    <xf numFmtId="0" fontId="3" fillId="0" borderId="13" xfId="0" applyFont="1" applyBorder="1" applyAlignment="1" applyProtection="1">
      <alignment/>
      <protection/>
    </xf>
    <xf numFmtId="0" fontId="0" fillId="0" borderId="20" xfId="0" applyBorder="1" applyAlignment="1" applyProtection="1">
      <alignment/>
      <protection/>
    </xf>
    <xf numFmtId="0" fontId="3" fillId="0" borderId="19" xfId="0" applyFont="1" applyFill="1" applyBorder="1" applyAlignment="1" applyProtection="1">
      <alignment/>
      <protection/>
    </xf>
    <xf numFmtId="0" fontId="3" fillId="0" borderId="0" xfId="0" applyFont="1" applyFill="1" applyBorder="1" applyAlignment="1" applyProtection="1">
      <alignment/>
      <protection/>
    </xf>
    <xf numFmtId="0" fontId="3" fillId="0" borderId="15" xfId="0" applyFont="1" applyFill="1" applyBorder="1" applyAlignment="1" applyProtection="1">
      <alignment/>
      <protection/>
    </xf>
    <xf numFmtId="0" fontId="3" fillId="0" borderId="16" xfId="0" applyFont="1" applyFill="1" applyBorder="1" applyAlignment="1" applyProtection="1">
      <alignment/>
      <protection/>
    </xf>
    <xf numFmtId="0" fontId="0" fillId="0" borderId="0" xfId="0" applyNumberFormat="1" applyBorder="1" applyAlignment="1" applyProtection="1">
      <alignment/>
      <protection/>
    </xf>
    <xf numFmtId="49" fontId="0" fillId="0" borderId="0" xfId="0" applyNumberFormat="1" applyBorder="1" applyAlignment="1" applyProtection="1">
      <alignment/>
      <protection/>
    </xf>
    <xf numFmtId="0" fontId="18" fillId="0" borderId="0" xfId="0" applyFont="1" applyAlignment="1" applyProtection="1">
      <alignment/>
      <protection/>
    </xf>
    <xf numFmtId="0" fontId="7" fillId="0" borderId="21" xfId="0" applyFont="1" applyBorder="1" applyAlignment="1" applyProtection="1">
      <alignment/>
      <protection/>
    </xf>
    <xf numFmtId="0" fontId="0" fillId="0" borderId="18" xfId="0" applyBorder="1" applyAlignment="1" applyProtection="1">
      <alignment horizontal="center"/>
      <protection/>
    </xf>
    <xf numFmtId="0" fontId="0" fillId="0" borderId="10" xfId="0" applyBorder="1" applyAlignment="1" applyProtection="1">
      <alignment horizontal="center"/>
      <protection/>
    </xf>
    <xf numFmtId="0" fontId="0" fillId="0" borderId="16" xfId="0" applyBorder="1" applyAlignment="1" applyProtection="1">
      <alignment horizontal="center"/>
      <protection/>
    </xf>
    <xf numFmtId="0" fontId="0" fillId="0" borderId="21" xfId="0" applyBorder="1" applyAlignment="1" applyProtection="1">
      <alignment/>
      <protection/>
    </xf>
    <xf numFmtId="2" fontId="10" fillId="0" borderId="0" xfId="0" applyNumberFormat="1" applyFont="1" applyAlignment="1" applyProtection="1">
      <alignment/>
      <protection/>
    </xf>
    <xf numFmtId="0" fontId="3" fillId="0" borderId="0" xfId="0" applyFont="1" applyAlignment="1" applyProtection="1">
      <alignment/>
      <protection/>
    </xf>
    <xf numFmtId="4" fontId="3" fillId="0" borderId="0" xfId="0" applyNumberFormat="1" applyFont="1" applyAlignment="1" applyProtection="1">
      <alignment/>
      <protection/>
    </xf>
    <xf numFmtId="4" fontId="22" fillId="0" borderId="0" xfId="0" applyNumberFormat="1" applyFont="1" applyAlignment="1" applyProtection="1">
      <alignment/>
      <protection/>
    </xf>
    <xf numFmtId="0" fontId="22" fillId="0" borderId="0" xfId="0" applyFont="1" applyAlignment="1" applyProtection="1">
      <alignment/>
      <protection/>
    </xf>
    <xf numFmtId="0" fontId="18" fillId="0" borderId="0" xfId="0"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alignment/>
      <protection/>
    </xf>
    <xf numFmtId="0" fontId="0" fillId="0" borderId="10" xfId="0" applyBorder="1" applyAlignment="1" applyProtection="1">
      <alignment/>
      <protection/>
    </xf>
    <xf numFmtId="0" fontId="0" fillId="0" borderId="24" xfId="0" applyBorder="1" applyAlignment="1" applyProtection="1">
      <alignment/>
      <protection/>
    </xf>
    <xf numFmtId="0" fontId="7" fillId="0" borderId="19" xfId="0" applyFont="1" applyBorder="1" applyAlignment="1" applyProtection="1">
      <alignment/>
      <protection/>
    </xf>
    <xf numFmtId="0" fontId="7" fillId="0" borderId="0" xfId="0" applyFont="1" applyBorder="1" applyAlignment="1" applyProtection="1">
      <alignment/>
      <protection/>
    </xf>
    <xf numFmtId="0" fontId="0" fillId="0" borderId="23" xfId="0" applyBorder="1" applyAlignment="1" applyProtection="1">
      <alignment/>
      <protection/>
    </xf>
    <xf numFmtId="0" fontId="0" fillId="0" borderId="15" xfId="0" applyBorder="1" applyAlignment="1" applyProtection="1">
      <alignment/>
      <protection/>
    </xf>
    <xf numFmtId="2" fontId="0" fillId="0" borderId="24" xfId="0" applyNumberFormat="1" applyFill="1" applyBorder="1" applyAlignment="1" applyProtection="1">
      <alignment/>
      <protection/>
    </xf>
    <xf numFmtId="2" fontId="0" fillId="0" borderId="10" xfId="0" applyNumberFormat="1" applyFill="1" applyBorder="1" applyAlignment="1" applyProtection="1">
      <alignment/>
      <protection/>
    </xf>
    <xf numFmtId="4" fontId="0" fillId="0" borderId="18" xfId="0" applyNumberFormat="1" applyFill="1" applyBorder="1" applyAlignment="1" applyProtection="1">
      <alignment horizontal="left"/>
      <protection/>
    </xf>
    <xf numFmtId="0" fontId="0" fillId="0" borderId="18" xfId="0" applyFill="1" applyBorder="1" applyAlignment="1" applyProtection="1">
      <alignment horizontal="left"/>
      <protection/>
    </xf>
    <xf numFmtId="0" fontId="21" fillId="0" borderId="0" xfId="0" applyFont="1" applyAlignment="1" applyProtection="1">
      <alignment/>
      <protection/>
    </xf>
    <xf numFmtId="0" fontId="3" fillId="0" borderId="19" xfId="0" applyFont="1" applyBorder="1" applyAlignment="1" applyProtection="1">
      <alignment/>
      <protection/>
    </xf>
    <xf numFmtId="0" fontId="7" fillId="0" borderId="24" xfId="0" applyFont="1" applyBorder="1" applyAlignment="1" applyProtection="1">
      <alignment vertical="top"/>
      <protection/>
    </xf>
    <xf numFmtId="4" fontId="0" fillId="0" borderId="0" xfId="0" applyNumberFormat="1" applyBorder="1" applyAlignment="1" applyProtection="1">
      <alignment/>
      <protection/>
    </xf>
    <xf numFmtId="0" fontId="3" fillId="0" borderId="0" xfId="0" applyFont="1" applyAlignment="1" applyProtection="1">
      <alignment vertical="top"/>
      <protection/>
    </xf>
    <xf numFmtId="0" fontId="0" fillId="35" borderId="21" xfId="0" applyFill="1" applyBorder="1" applyAlignment="1" applyProtection="1">
      <alignment/>
      <protection/>
    </xf>
    <xf numFmtId="0" fontId="18" fillId="0" borderId="0" xfId="0" applyFont="1" applyFill="1" applyAlignment="1">
      <alignment/>
    </xf>
    <xf numFmtId="164" fontId="18" fillId="0" borderId="0" xfId="0" applyNumberFormat="1" applyFont="1" applyFill="1" applyAlignment="1">
      <alignment/>
    </xf>
    <xf numFmtId="0" fontId="0" fillId="0" borderId="11" xfId="0" applyBorder="1" applyAlignment="1">
      <alignment/>
    </xf>
    <xf numFmtId="0" fontId="0" fillId="0" borderId="13" xfId="0" applyBorder="1" applyAlignment="1">
      <alignment/>
    </xf>
    <xf numFmtId="0" fontId="5" fillId="0" borderId="0" xfId="0" applyFont="1" applyAlignment="1">
      <alignment vertical="top" wrapText="1"/>
    </xf>
    <xf numFmtId="0" fontId="0" fillId="0" borderId="0" xfId="0" applyBorder="1" applyAlignment="1">
      <alignment/>
    </xf>
    <xf numFmtId="179" fontId="26" fillId="0" borderId="0" xfId="0" applyNumberFormat="1" applyFont="1" applyAlignment="1">
      <alignment/>
    </xf>
    <xf numFmtId="179" fontId="0" fillId="0" borderId="0" xfId="0" applyNumberFormat="1" applyAlignment="1">
      <alignment/>
    </xf>
    <xf numFmtId="14" fontId="0" fillId="0" borderId="0" xfId="0" applyNumberFormat="1" applyAlignment="1">
      <alignment/>
    </xf>
    <xf numFmtId="0" fontId="0" fillId="0" borderId="20" xfId="0" applyBorder="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xf>
    <xf numFmtId="49" fontId="8"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0" fillId="0" borderId="18" xfId="0" applyBorder="1" applyAlignment="1">
      <alignment/>
    </xf>
    <xf numFmtId="0" fontId="7" fillId="0" borderId="0" xfId="0" applyFont="1" applyAlignment="1">
      <alignment vertical="center"/>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protection/>
    </xf>
    <xf numFmtId="16" fontId="7" fillId="0" borderId="12" xfId="0" applyNumberFormat="1" applyFont="1" applyBorder="1" applyAlignment="1" applyProtection="1" quotePrefix="1">
      <alignment/>
      <protection/>
    </xf>
    <xf numFmtId="0" fontId="7" fillId="0" borderId="12" xfId="0" applyFont="1" applyBorder="1" applyAlignment="1" applyProtection="1" quotePrefix="1">
      <alignment/>
      <protection/>
    </xf>
    <xf numFmtId="0" fontId="7" fillId="0" borderId="12" xfId="0" applyFont="1" applyBorder="1" applyAlignment="1" quotePrefix="1">
      <alignment/>
    </xf>
    <xf numFmtId="0" fontId="7" fillId="0" borderId="23" xfId="0" applyFont="1" applyBorder="1" applyAlignment="1">
      <alignment/>
    </xf>
    <xf numFmtId="0" fontId="7" fillId="0" borderId="14" xfId="0" applyFont="1" applyBorder="1" applyAlignment="1">
      <alignment/>
    </xf>
    <xf numFmtId="16" fontId="7" fillId="0" borderId="12" xfId="0" applyNumberFormat="1" applyFont="1" applyBorder="1" applyAlignment="1" quotePrefix="1">
      <alignment/>
    </xf>
    <xf numFmtId="14" fontId="0" fillId="37" borderId="0" xfId="0" applyNumberFormat="1" applyFill="1" applyAlignment="1">
      <alignment/>
    </xf>
    <xf numFmtId="10" fontId="0" fillId="32" borderId="19" xfId="0" applyNumberFormat="1" applyFill="1" applyBorder="1" applyAlignment="1" applyProtection="1">
      <alignment/>
      <protection/>
    </xf>
    <xf numFmtId="0" fontId="0" fillId="32" borderId="18"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0" borderId="0" xfId="0" applyNumberFormat="1" applyBorder="1" applyAlignment="1">
      <alignment/>
    </xf>
    <xf numFmtId="0" fontId="0" fillId="0" borderId="0" xfId="0" applyNumberFormat="1" applyAlignment="1">
      <alignment/>
    </xf>
    <xf numFmtId="0" fontId="0" fillId="0" borderId="0" xfId="0" applyNumberFormat="1" applyFill="1" applyAlignment="1">
      <alignment horizontal="center" vertical="center"/>
    </xf>
    <xf numFmtId="0" fontId="0" fillId="0" borderId="0" xfId="0" applyNumberFormat="1" applyAlignment="1">
      <alignment horizontal="left" vertical="center"/>
    </xf>
    <xf numFmtId="0" fontId="7" fillId="0" borderId="0" xfId="0" applyNumberFormat="1" applyFont="1" applyAlignment="1">
      <alignment/>
    </xf>
    <xf numFmtId="0" fontId="0" fillId="0" borderId="0" xfId="0" applyNumberFormat="1" applyBorder="1" applyAlignment="1">
      <alignment horizontal="center"/>
    </xf>
    <xf numFmtId="0" fontId="0" fillId="32" borderId="0" xfId="0" applyNumberFormat="1" applyFill="1" applyAlignment="1" applyProtection="1">
      <alignment/>
      <protection/>
    </xf>
    <xf numFmtId="0" fontId="0" fillId="32" borderId="0" xfId="0" applyNumberFormat="1" applyFill="1" applyBorder="1" applyAlignment="1" applyProtection="1">
      <alignment/>
      <protection/>
    </xf>
    <xf numFmtId="49" fontId="0" fillId="0" borderId="13" xfId="0" applyNumberFormat="1" applyBorder="1" applyAlignment="1">
      <alignment/>
    </xf>
    <xf numFmtId="0" fontId="0" fillId="32" borderId="0" xfId="0" applyFont="1" applyFill="1" applyBorder="1" applyAlignment="1" applyProtection="1">
      <alignment/>
      <protection/>
    </xf>
    <xf numFmtId="2" fontId="7" fillId="32" borderId="0" xfId="0" applyNumberFormat="1" applyFont="1" applyFill="1" applyBorder="1" applyAlignment="1" applyProtection="1">
      <alignment horizontal="center" vertical="center"/>
      <protection/>
    </xf>
    <xf numFmtId="0" fontId="0" fillId="32" borderId="18" xfId="0" applyFill="1" applyBorder="1" applyAlignment="1" applyProtection="1">
      <alignment horizontal="center" wrapText="1"/>
      <protection/>
    </xf>
    <xf numFmtId="0" fontId="0" fillId="32" borderId="16" xfId="0" applyFill="1" applyBorder="1" applyAlignment="1" applyProtection="1">
      <alignment horizontal="center" wrapText="1"/>
      <protection/>
    </xf>
    <xf numFmtId="2" fontId="0" fillId="32" borderId="18" xfId="0" applyNumberFormat="1" applyFont="1" applyFill="1" applyBorder="1" applyAlignment="1" applyProtection="1">
      <alignment horizontal="center" vertical="center"/>
      <protection/>
    </xf>
    <xf numFmtId="2" fontId="0" fillId="32" borderId="16" xfId="0" applyNumberFormat="1" applyFont="1" applyFill="1" applyBorder="1" applyAlignment="1" applyProtection="1">
      <alignment horizontal="center" vertical="center"/>
      <protection/>
    </xf>
    <xf numFmtId="0" fontId="0" fillId="32" borderId="25" xfId="0" applyFill="1" applyBorder="1" applyAlignment="1" applyProtection="1">
      <alignment/>
      <protection/>
    </xf>
    <xf numFmtId="0" fontId="0" fillId="0" borderId="26" xfId="0" applyBorder="1" applyAlignment="1">
      <alignment/>
    </xf>
    <xf numFmtId="16" fontId="7" fillId="32" borderId="12" xfId="0" applyNumberFormat="1" applyFont="1" applyFill="1" applyBorder="1" applyAlignment="1" applyProtection="1" quotePrefix="1">
      <alignment/>
      <protection/>
    </xf>
    <xf numFmtId="0" fontId="7" fillId="32" borderId="14" xfId="0" applyFont="1" applyFill="1" applyBorder="1" applyAlignment="1" applyProtection="1">
      <alignment/>
      <protection/>
    </xf>
    <xf numFmtId="0" fontId="7" fillId="32" borderId="12" xfId="0" applyFont="1" applyFill="1" applyBorder="1" applyAlignment="1" applyProtection="1" quotePrefix="1">
      <alignment/>
      <protection/>
    </xf>
    <xf numFmtId="0" fontId="7" fillId="32" borderId="23" xfId="0" applyFont="1" applyFill="1" applyBorder="1" applyAlignment="1" applyProtection="1">
      <alignment/>
      <protection/>
    </xf>
    <xf numFmtId="0" fontId="7" fillId="32" borderId="23" xfId="0" applyFont="1" applyFill="1" applyBorder="1" applyAlignment="1" applyProtection="1" quotePrefix="1">
      <alignment/>
      <protection/>
    </xf>
    <xf numFmtId="49" fontId="0" fillId="0" borderId="0" xfId="0" applyNumberFormat="1" applyAlignment="1">
      <alignment vertical="top"/>
    </xf>
    <xf numFmtId="0" fontId="0" fillId="0" borderId="0" xfId="0" applyAlignment="1">
      <alignment vertical="top"/>
    </xf>
    <xf numFmtId="0" fontId="7" fillId="32" borderId="18" xfId="0" applyFont="1" applyFill="1" applyBorder="1" applyAlignment="1" applyProtection="1">
      <alignment/>
      <protection/>
    </xf>
    <xf numFmtId="0" fontId="13" fillId="32" borderId="18" xfId="0" applyFont="1" applyFill="1" applyBorder="1" applyAlignment="1" applyProtection="1">
      <alignment horizontal="center" vertical="center" shrinkToFit="1"/>
      <protection/>
    </xf>
    <xf numFmtId="0" fontId="7" fillId="32" borderId="12" xfId="0" applyFont="1" applyFill="1" applyBorder="1" applyAlignment="1" applyProtection="1">
      <alignment horizontal="center"/>
      <protection/>
    </xf>
    <xf numFmtId="0" fontId="7" fillId="32" borderId="14" xfId="0" applyFont="1" applyFill="1" applyBorder="1" applyAlignment="1" applyProtection="1">
      <alignment horizontal="center"/>
      <protection/>
    </xf>
    <xf numFmtId="0" fontId="7" fillId="32" borderId="21" xfId="0" applyFont="1" applyFill="1" applyBorder="1" applyAlignment="1" applyProtection="1">
      <alignment horizontal="left"/>
      <protection/>
    </xf>
    <xf numFmtId="0" fontId="29" fillId="0" borderId="0" xfId="0" applyFont="1" applyAlignment="1">
      <alignment/>
    </xf>
    <xf numFmtId="0" fontId="3" fillId="32" borderId="27" xfId="0" applyFont="1" applyFill="1" applyBorder="1" applyAlignment="1" applyProtection="1">
      <alignment horizontal="center" wrapText="1"/>
      <protection/>
    </xf>
    <xf numFmtId="0" fontId="0" fillId="32" borderId="18" xfId="0" applyFont="1" applyFill="1" applyBorder="1" applyAlignment="1" applyProtection="1">
      <alignment/>
      <protection/>
    </xf>
    <xf numFmtId="0" fontId="0" fillId="32" borderId="16" xfId="0" applyFont="1" applyFill="1" applyBorder="1" applyAlignment="1" applyProtection="1">
      <alignment/>
      <protection/>
    </xf>
    <xf numFmtId="4" fontId="0" fillId="0" borderId="21" xfId="0" applyNumberFormat="1" applyFill="1" applyBorder="1" applyAlignment="1" applyProtection="1">
      <alignment/>
      <protection locked="0"/>
    </xf>
    <xf numFmtId="4" fontId="0" fillId="0" borderId="21" xfId="0" applyNumberFormat="1" applyFill="1" applyBorder="1" applyAlignment="1" applyProtection="1">
      <alignment horizontal="center"/>
      <protection locked="0"/>
    </xf>
    <xf numFmtId="0" fontId="7" fillId="0" borderId="18" xfId="0" applyFont="1" applyFill="1" applyBorder="1" applyAlignment="1" applyProtection="1">
      <alignment/>
      <protection/>
    </xf>
    <xf numFmtId="0" fontId="13" fillId="0" borderId="18" xfId="0" applyFont="1" applyFill="1" applyBorder="1" applyAlignment="1" applyProtection="1">
      <alignment horizontal="center" vertical="center" shrinkToFit="1"/>
      <protection/>
    </xf>
    <xf numFmtId="10" fontId="0" fillId="32" borderId="24" xfId="0" applyNumberFormat="1" applyFill="1" applyBorder="1" applyAlignment="1" applyProtection="1">
      <alignment/>
      <protection/>
    </xf>
    <xf numFmtId="0" fontId="0" fillId="0" borderId="19" xfId="0" applyFill="1" applyBorder="1" applyAlignment="1" applyProtection="1">
      <alignment/>
      <protection/>
    </xf>
    <xf numFmtId="2" fontId="0" fillId="32" borderId="20" xfId="0" applyNumberFormat="1" applyFill="1" applyBorder="1" applyAlignment="1" applyProtection="1">
      <alignment horizontal="center"/>
      <protection/>
    </xf>
    <xf numFmtId="0" fontId="0" fillId="0" borderId="20" xfId="0" applyBorder="1" applyAlignment="1">
      <alignment horizontal="center"/>
    </xf>
    <xf numFmtId="0" fontId="0" fillId="0" borderId="19" xfId="0" applyBorder="1" applyAlignment="1">
      <alignment horizontal="center"/>
    </xf>
    <xf numFmtId="0" fontId="31" fillId="0" borderId="0" xfId="0" applyFont="1" applyAlignment="1">
      <alignment/>
    </xf>
    <xf numFmtId="0" fontId="4" fillId="0" borderId="0" xfId="0" applyFont="1" applyAlignment="1">
      <alignment/>
    </xf>
    <xf numFmtId="164" fontId="5" fillId="0" borderId="0" xfId="0" applyNumberFormat="1" applyFont="1" applyFill="1" applyBorder="1" applyAlignment="1">
      <alignment/>
    </xf>
    <xf numFmtId="0" fontId="5" fillId="0" borderId="0" xfId="0" applyFont="1" applyBorder="1" applyAlignment="1">
      <alignment/>
    </xf>
    <xf numFmtId="0" fontId="32" fillId="0" borderId="0" xfId="0" applyFont="1" applyAlignment="1">
      <alignment/>
    </xf>
    <xf numFmtId="0" fontId="25" fillId="0" borderId="0" xfId="0" applyFont="1" applyAlignment="1">
      <alignment/>
    </xf>
    <xf numFmtId="164" fontId="0" fillId="0" borderId="0" xfId="0" applyNumberFormat="1" applyFont="1" applyAlignment="1">
      <alignment/>
    </xf>
    <xf numFmtId="10" fontId="0" fillId="0" borderId="0" xfId="0" applyNumberFormat="1" applyFont="1" applyFill="1" applyBorder="1" applyAlignment="1">
      <alignment/>
    </xf>
    <xf numFmtId="10" fontId="0" fillId="4" borderId="21" xfId="0" applyNumberFormat="1" applyFont="1" applyFill="1" applyBorder="1" applyAlignment="1">
      <alignment/>
    </xf>
    <xf numFmtId="10" fontId="0" fillId="0" borderId="0" xfId="0" applyNumberFormat="1" applyFont="1" applyAlignment="1">
      <alignment/>
    </xf>
    <xf numFmtId="0" fontId="10" fillId="0" borderId="0" xfId="0" applyFont="1" applyAlignment="1">
      <alignment/>
    </xf>
    <xf numFmtId="0" fontId="0" fillId="0" borderId="27" xfId="0" applyFont="1" applyBorder="1" applyAlignment="1">
      <alignment/>
    </xf>
    <xf numFmtId="0" fontId="0" fillId="0" borderId="28" xfId="0" applyFont="1" applyBorder="1" applyAlignment="1">
      <alignment/>
    </xf>
    <xf numFmtId="164" fontId="0" fillId="0" borderId="29" xfId="0" applyNumberFormat="1" applyFont="1" applyBorder="1" applyAlignment="1">
      <alignment/>
    </xf>
    <xf numFmtId="4" fontId="0" fillId="0" borderId="0" xfId="0" applyNumberFormat="1" applyFont="1" applyFill="1" applyBorder="1" applyAlignment="1">
      <alignment/>
    </xf>
    <xf numFmtId="164" fontId="7" fillId="0" borderId="21" xfId="0" applyNumberFormat="1" applyFont="1" applyBorder="1" applyAlignment="1">
      <alignment/>
    </xf>
    <xf numFmtId="2" fontId="0" fillId="0" borderId="0" xfId="0" applyNumberFormat="1" applyFont="1" applyFill="1" applyBorder="1" applyAlignment="1">
      <alignment/>
    </xf>
    <xf numFmtId="2" fontId="0" fillId="0" borderId="0" xfId="0" applyNumberFormat="1" applyFont="1" applyBorder="1" applyAlignment="1">
      <alignment/>
    </xf>
    <xf numFmtId="4" fontId="7" fillId="0" borderId="0" xfId="0" applyNumberFormat="1" applyFont="1" applyBorder="1" applyAlignment="1">
      <alignment/>
    </xf>
    <xf numFmtId="0" fontId="0" fillId="0" borderId="0" xfId="0" applyFont="1" applyFill="1" applyBorder="1" applyAlignment="1">
      <alignment/>
    </xf>
    <xf numFmtId="164" fontId="0" fillId="33" borderId="12" xfId="0" applyNumberFormat="1" applyFont="1" applyFill="1" applyBorder="1" applyAlignment="1" applyProtection="1">
      <alignment/>
      <protection locked="0"/>
    </xf>
    <xf numFmtId="164" fontId="0" fillId="33" borderId="21" xfId="0" applyNumberFormat="1" applyFont="1" applyFill="1" applyBorder="1" applyAlignment="1" applyProtection="1">
      <alignment/>
      <protection locked="0"/>
    </xf>
    <xf numFmtId="49" fontId="7" fillId="0" borderId="0" xfId="0" applyNumberFormat="1" applyFont="1" applyAlignment="1">
      <alignment/>
    </xf>
    <xf numFmtId="14" fontId="10" fillId="0" borderId="0" xfId="0" applyNumberFormat="1" applyFont="1" applyAlignment="1">
      <alignment/>
    </xf>
    <xf numFmtId="14" fontId="0" fillId="0" borderId="0" xfId="0" applyNumberFormat="1" applyAlignment="1" applyProtection="1">
      <alignment/>
      <protection locked="0"/>
    </xf>
    <xf numFmtId="0" fontId="0" fillId="0" borderId="28" xfId="0" applyBorder="1" applyAlignment="1">
      <alignment/>
    </xf>
    <xf numFmtId="0" fontId="0" fillId="0" borderId="0" xfId="0" applyFont="1" applyBorder="1" applyAlignment="1">
      <alignment/>
    </xf>
    <xf numFmtId="10" fontId="10" fillId="0" borderId="0" xfId="0" applyNumberFormat="1" applyFont="1" applyFill="1" applyAlignment="1">
      <alignment/>
    </xf>
    <xf numFmtId="0" fontId="0" fillId="0" borderId="19" xfId="0" applyBorder="1" applyAlignment="1">
      <alignment/>
    </xf>
    <xf numFmtId="10" fontId="7" fillId="0" borderId="13" xfId="0" applyNumberFormat="1" applyFont="1" applyFill="1" applyBorder="1" applyAlignment="1" applyProtection="1">
      <alignment/>
      <protection locked="0"/>
    </xf>
    <xf numFmtId="164" fontId="0" fillId="0" borderId="30" xfId="0" applyNumberFormat="1" applyFont="1" applyBorder="1" applyAlignment="1">
      <alignment/>
    </xf>
    <xf numFmtId="0" fontId="0" fillId="0" borderId="0" xfId="0" applyFont="1" applyAlignment="1">
      <alignment horizontal="left"/>
    </xf>
    <xf numFmtId="0" fontId="0" fillId="0" borderId="18" xfId="0" applyFont="1" applyBorder="1" applyAlignment="1">
      <alignment/>
    </xf>
    <xf numFmtId="164" fontId="0" fillId="0" borderId="0" xfId="0" applyNumberFormat="1" applyFont="1" applyFill="1" applyBorder="1" applyAlignment="1">
      <alignment/>
    </xf>
    <xf numFmtId="10" fontId="7" fillId="4" borderId="30" xfId="0" applyNumberFormat="1" applyFont="1" applyFill="1" applyBorder="1" applyAlignment="1">
      <alignment/>
    </xf>
    <xf numFmtId="0" fontId="0" fillId="0" borderId="11" xfId="0" applyFont="1" applyBorder="1" applyAlignment="1">
      <alignment/>
    </xf>
    <xf numFmtId="164" fontId="0" fillId="0" borderId="0" xfId="0" applyNumberFormat="1" applyFont="1" applyBorder="1" applyAlignment="1">
      <alignment/>
    </xf>
    <xf numFmtId="0" fontId="0" fillId="0" borderId="20" xfId="0" applyFont="1" applyBorder="1" applyAlignment="1">
      <alignment/>
    </xf>
    <xf numFmtId="0" fontId="0" fillId="0" borderId="19" xfId="0" applyFont="1" applyBorder="1" applyAlignment="1">
      <alignment/>
    </xf>
    <xf numFmtId="10" fontId="0" fillId="0" borderId="0" xfId="0" applyNumberFormat="1" applyFont="1" applyBorder="1" applyAlignment="1">
      <alignment/>
    </xf>
    <xf numFmtId="0" fontId="10" fillId="0" borderId="0" xfId="0" applyFont="1" applyBorder="1" applyAlignment="1">
      <alignment/>
    </xf>
    <xf numFmtId="2" fontId="10" fillId="0" borderId="0" xfId="0" applyNumberFormat="1" applyFont="1" applyBorder="1" applyAlignment="1">
      <alignment/>
    </xf>
    <xf numFmtId="164" fontId="10" fillId="0" borderId="0" xfId="0" applyNumberFormat="1" applyFont="1" applyBorder="1" applyAlignment="1">
      <alignment/>
    </xf>
    <xf numFmtId="0" fontId="25" fillId="0" borderId="19"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3" xfId="0" applyFont="1" applyBorder="1" applyAlignment="1">
      <alignment/>
    </xf>
    <xf numFmtId="49" fontId="0" fillId="0" borderId="18" xfId="0" applyNumberFormat="1" applyFont="1" applyBorder="1" applyAlignment="1">
      <alignment/>
    </xf>
    <xf numFmtId="4" fontId="0" fillId="0" borderId="0" xfId="0" applyNumberFormat="1" applyFont="1" applyBorder="1" applyAlignment="1">
      <alignment/>
    </xf>
    <xf numFmtId="0" fontId="0" fillId="0" borderId="0" xfId="0" applyFont="1" applyBorder="1" applyAlignment="1">
      <alignment wrapText="1"/>
    </xf>
    <xf numFmtId="164" fontId="7" fillId="0" borderId="16" xfId="0" applyNumberFormat="1" applyFont="1" applyFill="1" applyBorder="1" applyAlignment="1" applyProtection="1">
      <alignment/>
      <protection locked="0"/>
    </xf>
    <xf numFmtId="2" fontId="7" fillId="0" borderId="21" xfId="0" applyNumberFormat="1" applyFont="1" applyFill="1" applyBorder="1" applyAlignment="1">
      <alignment/>
    </xf>
    <xf numFmtId="10" fontId="0" fillId="33" borderId="21" xfId="0" applyNumberFormat="1" applyFont="1" applyFill="1" applyBorder="1" applyAlignment="1" applyProtection="1">
      <alignment/>
      <protection locked="0"/>
    </xf>
    <xf numFmtId="2" fontId="7" fillId="0" borderId="21" xfId="0" applyNumberFormat="1" applyFont="1" applyFill="1" applyBorder="1" applyAlignment="1">
      <alignment horizontal="right"/>
    </xf>
    <xf numFmtId="4" fontId="10" fillId="32" borderId="0" xfId="0" applyNumberFormat="1" applyFont="1" applyFill="1" applyAlignment="1">
      <alignment/>
    </xf>
    <xf numFmtId="182" fontId="0" fillId="0" borderId="0" xfId="0" applyNumberFormat="1" applyAlignment="1">
      <alignment/>
    </xf>
    <xf numFmtId="0" fontId="0" fillId="4" borderId="31" xfId="0" applyFill="1" applyBorder="1" applyAlignment="1">
      <alignment/>
    </xf>
    <xf numFmtId="164" fontId="7" fillId="4" borderId="32" xfId="0" applyNumberFormat="1" applyFont="1" applyFill="1" applyBorder="1" applyAlignment="1">
      <alignment vertical="top"/>
    </xf>
    <xf numFmtId="164" fontId="10" fillId="0" borderId="0" xfId="0" applyNumberFormat="1" applyFont="1" applyAlignment="1" applyProtection="1">
      <alignment/>
      <protection/>
    </xf>
    <xf numFmtId="4" fontId="10" fillId="0" borderId="0" xfId="0" applyNumberFormat="1" applyFont="1" applyAlignment="1" applyProtection="1">
      <alignment/>
      <protection locked="0"/>
    </xf>
    <xf numFmtId="0" fontId="0" fillId="0" borderId="0" xfId="0" applyFont="1" applyBorder="1" applyAlignment="1">
      <alignment/>
    </xf>
    <xf numFmtId="4" fontId="9" fillId="32" borderId="10" xfId="0" applyNumberFormat="1" applyFont="1" applyFill="1" applyBorder="1" applyAlignment="1" applyProtection="1">
      <alignment/>
      <protection/>
    </xf>
    <xf numFmtId="0" fontId="33" fillId="0" borderId="0" xfId="0" applyFont="1" applyFill="1" applyAlignment="1">
      <alignment/>
    </xf>
    <xf numFmtId="0" fontId="34" fillId="0" borderId="0" xfId="0" applyFont="1" applyAlignment="1">
      <alignment/>
    </xf>
    <xf numFmtId="0" fontId="0" fillId="0" borderId="0" xfId="0" applyNumberFormat="1" applyAlignment="1">
      <alignment vertical="top"/>
    </xf>
    <xf numFmtId="0" fontId="10" fillId="0" borderId="0" xfId="0" applyFont="1" applyFill="1" applyBorder="1" applyAlignment="1">
      <alignment/>
    </xf>
    <xf numFmtId="164" fontId="7" fillId="0" borderId="24" xfId="0" applyNumberFormat="1" applyFont="1" applyBorder="1" applyAlignment="1">
      <alignment/>
    </xf>
    <xf numFmtId="164" fontId="7" fillId="4" borderId="30" xfId="0" applyNumberFormat="1" applyFont="1" applyFill="1" applyBorder="1" applyAlignment="1">
      <alignment/>
    </xf>
    <xf numFmtId="164" fontId="7" fillId="4" borderId="27" xfId="0" applyNumberFormat="1" applyFont="1" applyFill="1" applyBorder="1" applyAlignment="1">
      <alignment/>
    </xf>
    <xf numFmtId="0" fontId="25" fillId="0" borderId="15" xfId="0" applyFont="1" applyBorder="1" applyAlignment="1">
      <alignment/>
    </xf>
    <xf numFmtId="10" fontId="0" fillId="0" borderId="16" xfId="0" applyNumberFormat="1" applyFont="1" applyBorder="1" applyAlignment="1">
      <alignment/>
    </xf>
    <xf numFmtId="0" fontId="0" fillId="0" borderId="11" xfId="0" applyFont="1" applyFill="1" applyBorder="1" applyAlignment="1">
      <alignment/>
    </xf>
    <xf numFmtId="0" fontId="0" fillId="0" borderId="20" xfId="0" applyFont="1" applyFill="1" applyBorder="1" applyAlignment="1">
      <alignment/>
    </xf>
    <xf numFmtId="0" fontId="0" fillId="0" borderId="13" xfId="0" applyFont="1" applyFill="1" applyBorder="1" applyAlignment="1">
      <alignment/>
    </xf>
    <xf numFmtId="10" fontId="7" fillId="32" borderId="21" xfId="0" applyNumberFormat="1" applyFont="1" applyFill="1" applyBorder="1" applyAlignment="1">
      <alignment/>
    </xf>
    <xf numFmtId="14" fontId="10" fillId="0" borderId="11" xfId="0" applyNumberFormat="1" applyFont="1" applyBorder="1" applyAlignment="1">
      <alignment/>
    </xf>
    <xf numFmtId="14" fontId="10" fillId="0" borderId="24" xfId="0" applyNumberFormat="1" applyFont="1" applyBorder="1" applyAlignment="1">
      <alignment/>
    </xf>
    <xf numFmtId="14" fontId="0" fillId="0" borderId="0" xfId="0" applyNumberFormat="1" applyAlignment="1" applyProtection="1">
      <alignment/>
      <protection/>
    </xf>
    <xf numFmtId="14" fontId="10" fillId="0" borderId="0" xfId="0" applyNumberFormat="1" applyFont="1" applyAlignment="1" applyProtection="1">
      <alignment/>
      <protection/>
    </xf>
    <xf numFmtId="0" fontId="0" fillId="0" borderId="0" xfId="0" applyFont="1" applyAlignment="1" applyProtection="1">
      <alignment/>
      <protection/>
    </xf>
    <xf numFmtId="0" fontId="7" fillId="0" borderId="0" xfId="0" applyFont="1" applyAlignment="1" applyProtection="1">
      <alignment/>
      <protection/>
    </xf>
    <xf numFmtId="49" fontId="7" fillId="0" borderId="0" xfId="0" applyNumberFormat="1" applyFont="1" applyAlignment="1" applyProtection="1">
      <alignment/>
      <protection/>
    </xf>
    <xf numFmtId="0" fontId="0" fillId="0" borderId="17" xfId="0" applyBorder="1" applyAlignment="1" applyProtection="1">
      <alignment/>
      <protection/>
    </xf>
    <xf numFmtId="0" fontId="0" fillId="0" borderId="19" xfId="0" applyBorder="1" applyAlignment="1" applyProtection="1">
      <alignment/>
      <protection/>
    </xf>
    <xf numFmtId="0" fontId="4" fillId="0" borderId="0" xfId="0" applyFont="1" applyAlignment="1" applyProtection="1">
      <alignment/>
      <protection/>
    </xf>
    <xf numFmtId="0" fontId="32" fillId="0" borderId="0" xfId="0" applyFont="1" applyAlignment="1" applyProtection="1">
      <alignment/>
      <protection/>
    </xf>
    <xf numFmtId="0" fontId="5" fillId="0" borderId="0" xfId="0" applyFont="1" applyBorder="1" applyAlignment="1" applyProtection="1">
      <alignment/>
      <protection/>
    </xf>
    <xf numFmtId="164" fontId="5" fillId="0" borderId="0" xfId="0" applyNumberFormat="1" applyFont="1" applyFill="1" applyBorder="1" applyAlignment="1" applyProtection="1">
      <alignment/>
      <protection/>
    </xf>
    <xf numFmtId="0" fontId="0"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164" fontId="0" fillId="0" borderId="0" xfId="0" applyNumberFormat="1" applyFont="1" applyAlignment="1" applyProtection="1">
      <alignment/>
      <protection/>
    </xf>
    <xf numFmtId="10" fontId="0" fillId="0" borderId="0" xfId="0" applyNumberFormat="1" applyFont="1" applyFill="1" applyBorder="1" applyAlignment="1" applyProtection="1">
      <alignment/>
      <protection/>
    </xf>
    <xf numFmtId="10" fontId="0" fillId="0" borderId="0" xfId="0" applyNumberFormat="1" applyFont="1" applyAlignment="1" applyProtection="1">
      <alignment/>
      <protection/>
    </xf>
    <xf numFmtId="0" fontId="10" fillId="0" borderId="0" xfId="0" applyFont="1" applyAlignment="1" applyProtection="1">
      <alignment/>
      <protection/>
    </xf>
    <xf numFmtId="164" fontId="0" fillId="32" borderId="12" xfId="0" applyNumberFormat="1" applyFont="1" applyFill="1" applyBorder="1" applyAlignment="1" applyProtection="1">
      <alignment/>
      <protection/>
    </xf>
    <xf numFmtId="164" fontId="0" fillId="32" borderId="21" xfId="0" applyNumberFormat="1" applyFont="1" applyFill="1" applyBorder="1" applyAlignment="1" applyProtection="1">
      <alignment/>
      <protection/>
    </xf>
    <xf numFmtId="164" fontId="0" fillId="32" borderId="0" xfId="0" applyNumberFormat="1" applyFont="1" applyFill="1" applyBorder="1" applyAlignment="1" applyProtection="1">
      <alignment/>
      <protection/>
    </xf>
    <xf numFmtId="10" fontId="10" fillId="0" borderId="0" xfId="0" applyNumberFormat="1" applyFont="1" applyFill="1" applyAlignment="1" applyProtection="1">
      <alignment/>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28" xfId="0" applyBorder="1" applyAlignment="1" applyProtection="1">
      <alignment/>
      <protection/>
    </xf>
    <xf numFmtId="164" fontId="0" fillId="0" borderId="29" xfId="0" applyNumberFormat="1" applyFont="1" applyBorder="1" applyAlignment="1" applyProtection="1">
      <alignment/>
      <protection/>
    </xf>
    <xf numFmtId="2" fontId="0" fillId="33" borderId="21" xfId="0" applyNumberFormat="1" applyFont="1" applyFill="1" applyBorder="1" applyAlignment="1" applyProtection="1">
      <alignment/>
      <protection locked="0"/>
    </xf>
    <xf numFmtId="14" fontId="7" fillId="0" borderId="0" xfId="0" applyNumberFormat="1" applyFont="1" applyAlignment="1">
      <alignment/>
    </xf>
    <xf numFmtId="0" fontId="16" fillId="0" borderId="0" xfId="0" applyFont="1" applyFill="1" applyBorder="1" applyAlignment="1">
      <alignment vertical="top"/>
    </xf>
    <xf numFmtId="0" fontId="0" fillId="0" borderId="0" xfId="0" applyFill="1" applyAlignment="1" applyProtection="1">
      <alignment/>
      <protection locked="0"/>
    </xf>
    <xf numFmtId="0" fontId="0" fillId="0" borderId="0" xfId="0" applyFill="1" applyBorder="1" applyAlignment="1" applyProtection="1">
      <alignment/>
      <protection locked="0"/>
    </xf>
    <xf numFmtId="0" fontId="0" fillId="18" borderId="14" xfId="0" applyFill="1" applyBorder="1" applyAlignment="1">
      <alignment/>
    </xf>
    <xf numFmtId="10" fontId="0" fillId="4" borderId="21" xfId="0" applyNumberFormat="1" applyFill="1" applyBorder="1" applyAlignment="1" applyProtection="1">
      <alignment/>
      <protection locked="0"/>
    </xf>
    <xf numFmtId="0" fontId="10" fillId="0" borderId="0" xfId="0" applyFont="1" applyFill="1" applyAlignment="1">
      <alignment/>
    </xf>
    <xf numFmtId="10" fontId="0" fillId="33" borderId="21" xfId="0" applyNumberFormat="1" applyFont="1" applyFill="1" applyBorder="1" applyAlignment="1" applyProtection="1">
      <alignment/>
      <protection locked="0"/>
    </xf>
    <xf numFmtId="0" fontId="0" fillId="0" borderId="0" xfId="0" applyAlignment="1">
      <alignment/>
    </xf>
    <xf numFmtId="49"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Border="1" applyAlignment="1">
      <alignment horizontal="center" vertical="center"/>
    </xf>
    <xf numFmtId="0" fontId="0" fillId="0" borderId="19" xfId="0" applyBorder="1" applyAlignment="1">
      <alignment horizontal="center" vertical="center"/>
    </xf>
    <xf numFmtId="0" fontId="0" fillId="41" borderId="0" xfId="0" applyFill="1" applyAlignment="1">
      <alignment/>
    </xf>
    <xf numFmtId="0" fontId="0" fillId="42" borderId="0" xfId="0" applyFill="1" applyAlignment="1">
      <alignment/>
    </xf>
    <xf numFmtId="2" fontId="0" fillId="0" borderId="0" xfId="0" applyNumberFormat="1" applyFill="1" applyAlignment="1" applyProtection="1">
      <alignment/>
      <protection locked="0"/>
    </xf>
    <xf numFmtId="2" fontId="0" fillId="0" borderId="0" xfId="0" applyNumberFormat="1" applyAlignment="1" applyProtection="1">
      <alignment/>
      <protection locked="0"/>
    </xf>
    <xf numFmtId="2" fontId="0" fillId="43" borderId="0" xfId="0" applyNumberFormat="1" applyFill="1" applyAlignment="1" applyProtection="1">
      <alignment/>
      <protection locked="0"/>
    </xf>
    <xf numFmtId="2" fontId="0" fillId="36" borderId="0" xfId="0" applyNumberFormat="1" applyFill="1" applyAlignment="1" applyProtection="1">
      <alignment/>
      <protection locked="0"/>
    </xf>
    <xf numFmtId="2" fontId="0" fillId="42" borderId="0" xfId="0" applyNumberFormat="1" applyFill="1" applyAlignment="1" applyProtection="1">
      <alignment/>
      <protection locked="0"/>
    </xf>
    <xf numFmtId="2" fontId="0" fillId="34" borderId="0" xfId="0" applyNumberFormat="1" applyFill="1" applyAlignment="1" applyProtection="1">
      <alignment/>
      <protection locked="0"/>
    </xf>
    <xf numFmtId="2" fontId="0" fillId="39" borderId="0" xfId="0" applyNumberFormat="1" applyFill="1" applyAlignment="1" applyProtection="1">
      <alignment/>
      <protection locked="0"/>
    </xf>
    <xf numFmtId="2" fontId="0" fillId="40" borderId="0" xfId="0" applyNumberFormat="1" applyFill="1" applyAlignment="1" applyProtection="1">
      <alignment/>
      <protection locked="0"/>
    </xf>
    <xf numFmtId="2" fontId="0" fillId="38" borderId="0" xfId="0" applyNumberFormat="1" applyFill="1" applyAlignment="1" applyProtection="1">
      <alignment/>
      <protection locked="0"/>
    </xf>
    <xf numFmtId="0" fontId="0" fillId="0" borderId="0" xfId="0" applyFont="1" applyAlignment="1">
      <alignment horizontal="right"/>
    </xf>
    <xf numFmtId="0" fontId="80" fillId="44" borderId="0" xfId="0" applyFont="1" applyFill="1" applyAlignment="1">
      <alignment/>
    </xf>
    <xf numFmtId="2" fontId="0" fillId="44" borderId="0" xfId="0" applyNumberFormat="1" applyFill="1" applyAlignment="1" applyProtection="1">
      <alignment/>
      <protection locked="0"/>
    </xf>
    <xf numFmtId="0" fontId="25"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33" borderId="21" xfId="0" applyFill="1" applyBorder="1" applyAlignment="1" applyProtection="1">
      <alignment/>
      <protection locked="0"/>
    </xf>
    <xf numFmtId="0" fontId="0" fillId="0" borderId="21" xfId="0" applyBorder="1" applyAlignment="1" applyProtection="1">
      <alignment/>
      <protection locked="0"/>
    </xf>
    <xf numFmtId="0" fontId="0" fillId="33" borderId="24" xfId="0" applyFill="1" applyBorder="1" applyAlignment="1" applyProtection="1">
      <alignment/>
      <protection locked="0"/>
    </xf>
    <xf numFmtId="0" fontId="0" fillId="33" borderId="10" xfId="0" applyFill="1" applyBorder="1" applyAlignment="1" applyProtection="1">
      <alignment/>
      <protection locked="0"/>
    </xf>
    <xf numFmtId="0" fontId="0" fillId="33" borderId="22" xfId="0" applyFill="1" applyBorder="1" applyAlignment="1" applyProtection="1">
      <alignment/>
      <protection locked="0"/>
    </xf>
    <xf numFmtId="49" fontId="0" fillId="33" borderId="24" xfId="0" applyNumberFormat="1" applyFont="1" applyFill="1" applyBorder="1" applyAlignment="1" applyProtection="1">
      <alignment/>
      <protection locked="0"/>
    </xf>
    <xf numFmtId="49" fontId="0" fillId="0" borderId="10" xfId="0" applyNumberFormat="1" applyBorder="1" applyAlignment="1" applyProtection="1">
      <alignment/>
      <protection locked="0"/>
    </xf>
    <xf numFmtId="49" fontId="0" fillId="0" borderId="22" xfId="0" applyNumberFormat="1" applyBorder="1" applyAlignment="1" applyProtection="1">
      <alignment/>
      <protection locked="0"/>
    </xf>
    <xf numFmtId="49" fontId="0" fillId="33" borderId="24" xfId="0" applyNumberFormat="1" applyFill="1" applyBorder="1" applyAlignment="1" applyProtection="1">
      <alignment/>
      <protection locked="0"/>
    </xf>
    <xf numFmtId="0" fontId="35"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49" fontId="8" fillId="0" borderId="0" xfId="0" applyNumberFormat="1" applyFont="1" applyAlignment="1">
      <alignment horizontal="right"/>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49" fontId="0" fillId="0" borderId="15" xfId="0" applyNumberFormat="1" applyBorder="1" applyAlignment="1">
      <alignment/>
    </xf>
    <xf numFmtId="0" fontId="0" fillId="0" borderId="16" xfId="0" applyNumberFormat="1" applyBorder="1" applyAlignment="1">
      <alignment/>
    </xf>
    <xf numFmtId="0" fontId="0" fillId="0" borderId="13" xfId="0" applyNumberFormat="1" applyBorder="1" applyAlignment="1">
      <alignment/>
    </xf>
    <xf numFmtId="0" fontId="3" fillId="0" borderId="0" xfId="0" applyFont="1" applyAlignment="1">
      <alignment horizontal="right"/>
    </xf>
    <xf numFmtId="0" fontId="0" fillId="0" borderId="0" xfId="0" applyAlignment="1">
      <alignment horizontal="right"/>
    </xf>
    <xf numFmtId="0" fontId="0" fillId="0" borderId="12" xfId="0" applyBorder="1" applyAlignment="1">
      <alignment/>
    </xf>
    <xf numFmtId="49" fontId="0" fillId="0" borderId="19" xfId="0" applyNumberFormat="1" applyBorder="1" applyAlignment="1">
      <alignment/>
    </xf>
    <xf numFmtId="49" fontId="0" fillId="0" borderId="17" xfId="0" applyNumberFormat="1" applyBorder="1" applyAlignment="1">
      <alignment/>
    </xf>
    <xf numFmtId="14" fontId="0" fillId="0" borderId="17" xfId="0" applyNumberFormat="1" applyBorder="1" applyAlignment="1">
      <alignment/>
    </xf>
    <xf numFmtId="0" fontId="0" fillId="0" borderId="19"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2" fontId="0" fillId="33" borderId="17" xfId="0" applyNumberFormat="1"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0" borderId="0" xfId="0" applyFill="1" applyAlignment="1">
      <alignment horizontal="left"/>
    </xf>
    <xf numFmtId="0" fontId="0" fillId="0" borderId="17" xfId="0" applyBorder="1" applyAlignment="1">
      <alignment horizontal="center" wrapText="1"/>
    </xf>
    <xf numFmtId="0" fontId="0" fillId="0" borderId="19" xfId="0" applyBorder="1" applyAlignment="1">
      <alignment horizontal="center" wrapText="1"/>
    </xf>
    <xf numFmtId="0" fontId="0" fillId="0" borderId="17" xfId="0" applyBorder="1" applyAlignment="1">
      <alignment horizontal="center" vertical="center"/>
    </xf>
    <xf numFmtId="0" fontId="0" fillId="0" borderId="15" xfId="0" applyBorder="1" applyAlignment="1">
      <alignment horizontal="center" vertical="center"/>
    </xf>
    <xf numFmtId="2" fontId="0" fillId="0" borderId="17" xfId="0" applyNumberFormat="1" applyFill="1" applyBorder="1" applyAlignment="1">
      <alignment horizontal="center" vertical="center"/>
    </xf>
    <xf numFmtId="0" fontId="0" fillId="0" borderId="11" xfId="0" applyBorder="1" applyAlignment="1">
      <alignment horizontal="center" vertical="center"/>
    </xf>
    <xf numFmtId="2" fontId="0" fillId="0" borderId="15" xfId="0" applyNumberFormat="1" applyFill="1" applyBorder="1" applyAlignment="1">
      <alignment horizontal="center" vertical="center"/>
    </xf>
    <xf numFmtId="0" fontId="0" fillId="0" borderId="13" xfId="0" applyBorder="1" applyAlignment="1">
      <alignment horizontal="center" vertical="center"/>
    </xf>
    <xf numFmtId="2" fontId="0" fillId="33" borderId="17"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0" fillId="0" borderId="24" xfId="0"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0" fontId="0" fillId="0" borderId="17"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7" fillId="0" borderId="21" xfId="0" applyFont="1" applyBorder="1" applyAlignment="1" quotePrefix="1">
      <alignment/>
    </xf>
    <xf numFmtId="0" fontId="7" fillId="0" borderId="21" xfId="0" applyFont="1" applyBorder="1" applyAlignment="1">
      <alignment/>
    </xf>
    <xf numFmtId="0" fontId="7" fillId="0" borderId="24" xfId="0" applyFont="1" applyBorder="1" applyAlignment="1">
      <alignment/>
    </xf>
    <xf numFmtId="0" fontId="0" fillId="0" borderId="20" xfId="0" applyBorder="1" applyAlignment="1">
      <alignment/>
    </xf>
    <xf numFmtId="2" fontId="10" fillId="0" borderId="11" xfId="0" applyNumberFormat="1" applyFont="1" applyFill="1" applyBorder="1" applyAlignment="1">
      <alignment horizontal="center" vertical="center"/>
    </xf>
    <xf numFmtId="2" fontId="10" fillId="0" borderId="13" xfId="0" applyNumberFormat="1" applyFont="1" applyFill="1" applyBorder="1" applyAlignment="1">
      <alignment horizontal="center" vertical="center"/>
    </xf>
    <xf numFmtId="2" fontId="0" fillId="33" borderId="17"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2" fontId="0" fillId="33" borderId="15" xfId="0" applyNumberForma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17" xfId="0" applyFont="1" applyFill="1" applyBorder="1" applyAlignment="1">
      <alignment horizontal="left"/>
    </xf>
    <xf numFmtId="0" fontId="7" fillId="0" borderId="10" xfId="0" applyFont="1" applyFill="1" applyBorder="1" applyAlignment="1">
      <alignment horizontal="left"/>
    </xf>
    <xf numFmtId="0" fontId="7" fillId="0" borderId="22" xfId="0" applyFont="1" applyFill="1" applyBorder="1" applyAlignment="1">
      <alignment horizontal="left"/>
    </xf>
    <xf numFmtId="4" fontId="0" fillId="0" borderId="17" xfId="0" applyNumberFormat="1" applyFill="1" applyBorder="1" applyAlignment="1">
      <alignment horizontal="center" vertical="center"/>
    </xf>
    <xf numFmtId="4" fontId="0" fillId="0" borderId="11" xfId="0" applyNumberFormat="1" applyFill="1" applyBorder="1" applyAlignment="1">
      <alignment horizontal="center" vertical="center"/>
    </xf>
    <xf numFmtId="4" fontId="0" fillId="0" borderId="15" xfId="0" applyNumberFormat="1" applyFill="1" applyBorder="1" applyAlignment="1">
      <alignment horizontal="center" vertical="center"/>
    </xf>
    <xf numFmtId="4" fontId="0" fillId="0" borderId="13" xfId="0" applyNumberFormat="1" applyFill="1" applyBorder="1" applyAlignment="1">
      <alignment horizontal="center" vertical="center"/>
    </xf>
    <xf numFmtId="2" fontId="0" fillId="0" borderId="11" xfId="0" applyNumberFormat="1" applyFill="1" applyBorder="1" applyAlignment="1">
      <alignment horizontal="center" vertical="center"/>
    </xf>
    <xf numFmtId="2" fontId="0" fillId="0" borderId="13" xfId="0" applyNumberFormat="1" applyFill="1" applyBorder="1" applyAlignment="1">
      <alignment horizontal="center" vertical="center"/>
    </xf>
    <xf numFmtId="2" fontId="10" fillId="0" borderId="20" xfId="0" applyNumberFormat="1" applyFont="1" applyFill="1" applyBorder="1" applyAlignment="1">
      <alignment horizontal="center" vertical="center"/>
    </xf>
    <xf numFmtId="4" fontId="0" fillId="33" borderId="17" xfId="0" applyNumberFormat="1" applyFill="1" applyBorder="1" applyAlignment="1" applyProtection="1">
      <alignment horizontal="center" vertical="center"/>
      <protection locked="0"/>
    </xf>
    <xf numFmtId="4" fontId="0" fillId="33" borderId="11" xfId="0" applyNumberFormat="1" applyFill="1" applyBorder="1" applyAlignment="1" applyProtection="1">
      <alignment horizontal="center" vertical="center"/>
      <protection locked="0"/>
    </xf>
    <xf numFmtId="4" fontId="0" fillId="33" borderId="15" xfId="0" applyNumberFormat="1" applyFill="1" applyBorder="1" applyAlignment="1" applyProtection="1">
      <alignment horizontal="center" vertical="center"/>
      <protection locked="0"/>
    </xf>
    <xf numFmtId="4" fontId="0" fillId="33" borderId="13" xfId="0" applyNumberFormat="1" applyFill="1" applyBorder="1" applyAlignment="1" applyProtection="1">
      <alignment horizontal="center" vertical="center"/>
      <protection locked="0"/>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2" fontId="0" fillId="0" borderId="22" xfId="0" applyNumberFormat="1" applyFill="1" applyBorder="1" applyAlignment="1">
      <alignment horizontal="center"/>
    </xf>
    <xf numFmtId="2" fontId="0" fillId="0" borderId="14" xfId="0" applyNumberFormat="1" applyFill="1" applyBorder="1" applyAlignment="1">
      <alignment horizontal="center"/>
    </xf>
    <xf numFmtId="0" fontId="0" fillId="0" borderId="22" xfId="0" applyBorder="1" applyAlignment="1">
      <alignment/>
    </xf>
    <xf numFmtId="0" fontId="0" fillId="0" borderId="21" xfId="0" applyBorder="1" applyAlignment="1">
      <alignment/>
    </xf>
    <xf numFmtId="2" fontId="0" fillId="0" borderId="21" xfId="0" applyNumberFormat="1" applyFill="1" applyBorder="1" applyAlignment="1">
      <alignment horizontal="center"/>
    </xf>
    <xf numFmtId="0" fontId="3" fillId="0" borderId="24" xfId="0" applyFont="1" applyBorder="1" applyAlignment="1">
      <alignment horizontal="center" vertical="top" wrapText="1"/>
    </xf>
    <xf numFmtId="0" fontId="3" fillId="0" borderId="22" xfId="0" applyFont="1" applyBorder="1" applyAlignment="1">
      <alignment horizontal="center" vertical="top" wrapText="1"/>
    </xf>
    <xf numFmtId="2" fontId="0" fillId="0" borderId="17" xfId="0" applyNumberFormat="1" applyBorder="1" applyAlignment="1">
      <alignment horizontal="center" vertical="center"/>
    </xf>
    <xf numFmtId="2" fontId="0" fillId="0" borderId="15" xfId="0" applyNumberFormat="1" applyBorder="1" applyAlignment="1">
      <alignment horizontal="center" vertical="center"/>
    </xf>
    <xf numFmtId="0" fontId="0" fillId="0" borderId="11" xfId="0" applyBorder="1" applyAlignment="1" applyProtection="1">
      <alignment/>
      <protection locked="0"/>
    </xf>
    <xf numFmtId="0" fontId="0" fillId="0" borderId="15" xfId="0" applyBorder="1" applyAlignment="1" applyProtection="1">
      <alignment/>
      <protection locked="0"/>
    </xf>
    <xf numFmtId="0" fontId="0" fillId="0" borderId="13" xfId="0" applyBorder="1" applyAlignment="1" applyProtection="1">
      <alignment/>
      <protection locked="0"/>
    </xf>
    <xf numFmtId="2" fontId="0" fillId="33" borderId="15" xfId="0" applyNumberFormat="1" applyFont="1" applyFill="1" applyBorder="1" applyAlignment="1" applyProtection="1">
      <alignment horizontal="center" vertical="center"/>
      <protection locked="0"/>
    </xf>
    <xf numFmtId="4" fontId="0" fillId="0" borderId="24" xfId="0" applyNumberFormat="1" applyBorder="1" applyAlignment="1">
      <alignment horizontal="center"/>
    </xf>
    <xf numFmtId="4" fontId="0" fillId="0" borderId="22" xfId="0" applyNumberFormat="1" applyBorder="1" applyAlignment="1">
      <alignment horizontal="center"/>
    </xf>
    <xf numFmtId="0" fontId="0" fillId="0" borderId="24" xfId="0" applyBorder="1" applyAlignment="1">
      <alignment/>
    </xf>
    <xf numFmtId="0" fontId="0" fillId="0" borderId="24" xfId="0" applyBorder="1" applyAlignment="1">
      <alignment horizontal="center" wrapText="1"/>
    </xf>
    <xf numFmtId="0" fontId="0" fillId="0" borderId="11" xfId="0" applyBorder="1" applyAlignment="1">
      <alignment horizontal="center" wrapText="1"/>
    </xf>
    <xf numFmtId="4" fontId="0" fillId="33" borderId="19" xfId="0" applyNumberFormat="1" applyFill="1" applyBorder="1" applyAlignment="1" applyProtection="1">
      <alignment horizontal="center" vertical="center"/>
      <protection locked="0"/>
    </xf>
    <xf numFmtId="4" fontId="0" fillId="33" borderId="20" xfId="0" applyNumberFormat="1" applyFill="1" applyBorder="1" applyAlignment="1" applyProtection="1">
      <alignment horizontal="center" vertical="center"/>
      <protection locked="0"/>
    </xf>
    <xf numFmtId="0" fontId="0" fillId="0" borderId="0" xfId="0" applyAlignment="1" applyProtection="1">
      <alignment/>
      <protection/>
    </xf>
    <xf numFmtId="4" fontId="0" fillId="0" borderId="27" xfId="0" applyNumberFormat="1" applyBorder="1" applyAlignment="1" applyProtection="1">
      <alignment horizontal="center"/>
      <protection/>
    </xf>
    <xf numFmtId="4" fontId="0" fillId="0" borderId="29" xfId="0" applyNumberFormat="1" applyBorder="1" applyAlignment="1" applyProtection="1">
      <alignment horizontal="center"/>
      <protection/>
    </xf>
    <xf numFmtId="0" fontId="0" fillId="0" borderId="24" xfId="0" applyBorder="1" applyAlignment="1" applyProtection="1">
      <alignment/>
      <protection/>
    </xf>
    <xf numFmtId="0" fontId="0" fillId="0" borderId="22" xfId="0" applyBorder="1" applyAlignment="1" applyProtection="1">
      <alignment/>
      <protection/>
    </xf>
    <xf numFmtId="0" fontId="0" fillId="0" borderId="24" xfId="0" applyBorder="1" applyAlignment="1" applyProtection="1">
      <alignment horizontal="center" wrapText="1"/>
      <protection/>
    </xf>
    <xf numFmtId="0" fontId="0" fillId="0" borderId="22" xfId="0" applyBorder="1" applyAlignment="1" applyProtection="1">
      <alignment horizontal="center" wrapText="1"/>
      <protection/>
    </xf>
    <xf numFmtId="4" fontId="0" fillId="0" borderId="17" xfId="0" applyNumberFormat="1" applyFill="1" applyBorder="1" applyAlignment="1" applyProtection="1">
      <alignment horizontal="center" vertical="center"/>
      <protection/>
    </xf>
    <xf numFmtId="4" fontId="0" fillId="0" borderId="11" xfId="0" applyNumberFormat="1" applyFill="1" applyBorder="1" applyAlignment="1" applyProtection="1">
      <alignment horizontal="center" vertical="center"/>
      <protection/>
    </xf>
    <xf numFmtId="4" fontId="0" fillId="0" borderId="19" xfId="0" applyNumberFormat="1" applyFill="1" applyBorder="1" applyAlignment="1" applyProtection="1">
      <alignment horizontal="center" vertical="center"/>
      <protection/>
    </xf>
    <xf numFmtId="4" fontId="0" fillId="0" borderId="20" xfId="0" applyNumberFormat="1" applyFill="1" applyBorder="1" applyAlignment="1" applyProtection="1">
      <alignment horizontal="center" vertical="center"/>
      <protection/>
    </xf>
    <xf numFmtId="4" fontId="0" fillId="0" borderId="15" xfId="0" applyNumberFormat="1" applyFill="1" applyBorder="1" applyAlignment="1" applyProtection="1">
      <alignment horizontal="center" vertical="center"/>
      <protection/>
    </xf>
    <xf numFmtId="4" fontId="0" fillId="0" borderId="13" xfId="0" applyNumberFormat="1" applyFill="1" applyBorder="1" applyAlignment="1" applyProtection="1">
      <alignment horizontal="center" vertical="center"/>
      <protection/>
    </xf>
    <xf numFmtId="2" fontId="0" fillId="0" borderId="17" xfId="0" applyNumberFormat="1" applyFill="1" applyBorder="1" applyAlignment="1" applyProtection="1">
      <alignment horizontal="center" vertical="center"/>
      <protection/>
    </xf>
    <xf numFmtId="2" fontId="0" fillId="0" borderId="11" xfId="0" applyNumberFormat="1" applyFill="1" applyBorder="1" applyAlignment="1" applyProtection="1">
      <alignment horizontal="center" vertical="center"/>
      <protection/>
    </xf>
    <xf numFmtId="2" fontId="0" fillId="0" borderId="15" xfId="0" applyNumberFormat="1" applyFill="1" applyBorder="1" applyAlignment="1" applyProtection="1">
      <alignment horizontal="center" vertical="center"/>
      <protection/>
    </xf>
    <xf numFmtId="2" fontId="0" fillId="0" borderId="13" xfId="0" applyNumberFormat="1" applyFill="1" applyBorder="1" applyAlignment="1" applyProtection="1">
      <alignment horizontal="center" vertical="center"/>
      <protection/>
    </xf>
    <xf numFmtId="2" fontId="37" fillId="0" borderId="12" xfId="0" applyNumberFormat="1" applyFont="1" applyFill="1" applyBorder="1" applyAlignment="1" applyProtection="1">
      <alignment horizontal="center" vertical="center"/>
      <protection/>
    </xf>
    <xf numFmtId="2" fontId="37" fillId="0" borderId="14" xfId="0" applyNumberFormat="1" applyFont="1" applyFill="1" applyBorder="1" applyAlignment="1" applyProtection="1">
      <alignment horizontal="center" vertical="center"/>
      <protection/>
    </xf>
    <xf numFmtId="2" fontId="38" fillId="0" borderId="12" xfId="0" applyNumberFormat="1" applyFont="1" applyBorder="1" applyAlignment="1" applyProtection="1">
      <alignment horizontal="center" vertical="center"/>
      <protection/>
    </xf>
    <xf numFmtId="0" fontId="39" fillId="0" borderId="14" xfId="0" applyFont="1" applyBorder="1" applyAlignment="1" applyProtection="1">
      <alignment horizontal="center" vertical="center"/>
      <protection/>
    </xf>
    <xf numFmtId="2" fontId="0" fillId="0" borderId="12" xfId="0" applyNumberFormat="1" applyFill="1" applyBorder="1" applyAlignment="1" applyProtection="1">
      <alignment horizontal="center" vertical="center"/>
      <protection/>
    </xf>
    <xf numFmtId="2" fontId="0" fillId="0" borderId="14" xfId="0" applyNumberFormat="1" applyFill="1" applyBorder="1" applyAlignment="1" applyProtection="1">
      <alignment horizontal="center" vertical="center"/>
      <protection/>
    </xf>
    <xf numFmtId="2" fontId="0" fillId="0" borderId="23" xfId="0" applyNumberFormat="1" applyFill="1" applyBorder="1" applyAlignment="1" applyProtection="1">
      <alignment horizontal="center" vertical="center"/>
      <protection/>
    </xf>
    <xf numFmtId="2" fontId="40" fillId="0" borderId="12" xfId="0" applyNumberFormat="1" applyFont="1" applyFill="1" applyBorder="1" applyAlignment="1" applyProtection="1">
      <alignment horizontal="center" vertical="center"/>
      <protection/>
    </xf>
    <xf numFmtId="2" fontId="40" fillId="0" borderId="14" xfId="0" applyNumberFormat="1" applyFont="1" applyFill="1" applyBorder="1" applyAlignment="1" applyProtection="1">
      <alignment horizontal="center" vertical="center"/>
      <protection/>
    </xf>
    <xf numFmtId="2" fontId="40" fillId="0" borderId="23" xfId="0" applyNumberFormat="1" applyFont="1" applyFill="1" applyBorder="1" applyAlignment="1" applyProtection="1">
      <alignment horizontal="center" vertical="center"/>
      <protection/>
    </xf>
    <xf numFmtId="2" fontId="0" fillId="0" borderId="33" xfId="0" applyNumberFormat="1" applyFill="1" applyBorder="1" applyAlignment="1" applyProtection="1">
      <alignment horizontal="center"/>
      <protection/>
    </xf>
    <xf numFmtId="2" fontId="0" fillId="0" borderId="34" xfId="0" applyNumberFormat="1" applyFill="1" applyBorder="1" applyAlignment="1" applyProtection="1">
      <alignment horizontal="center"/>
      <protection/>
    </xf>
    <xf numFmtId="0" fontId="0" fillId="0" borderId="35" xfId="0" applyBorder="1" applyAlignment="1" applyProtection="1">
      <alignment/>
      <protection/>
    </xf>
    <xf numFmtId="0" fontId="0" fillId="0" borderId="36" xfId="0" applyBorder="1" applyAlignment="1" applyProtection="1">
      <alignment/>
      <protection/>
    </xf>
    <xf numFmtId="2" fontId="0" fillId="0" borderId="37" xfId="0" applyNumberFormat="1" applyFill="1" applyBorder="1" applyAlignment="1" applyProtection="1">
      <alignment horizontal="center"/>
      <protection/>
    </xf>
    <xf numFmtId="0" fontId="0" fillId="0" borderId="38" xfId="0" applyBorder="1" applyAlignment="1" applyProtection="1">
      <alignment/>
      <protection/>
    </xf>
    <xf numFmtId="0" fontId="3" fillId="0" borderId="24" xfId="0" applyFont="1" applyBorder="1" applyAlignment="1" applyProtection="1">
      <alignment horizontal="center" vertical="top" wrapText="1"/>
      <protection/>
    </xf>
    <xf numFmtId="0" fontId="3" fillId="0" borderId="22" xfId="0" applyFont="1" applyBorder="1" applyAlignment="1" applyProtection="1">
      <alignment horizontal="center" vertical="top" wrapText="1"/>
      <protection/>
    </xf>
    <xf numFmtId="0" fontId="7" fillId="0" borderId="12"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12"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23" xfId="0" applyFont="1" applyBorder="1" applyAlignment="1" applyProtection="1">
      <alignment horizontal="left" vertical="center"/>
      <protection/>
    </xf>
    <xf numFmtId="2" fontId="9" fillId="0" borderId="26" xfId="0" applyNumberFormat="1" applyFont="1" applyFill="1" applyBorder="1" applyAlignment="1" applyProtection="1">
      <alignment horizontal="center" vertical="center"/>
      <protection/>
    </xf>
    <xf numFmtId="2" fontId="9" fillId="0" borderId="39" xfId="0" applyNumberFormat="1" applyFont="1" applyFill="1" applyBorder="1" applyAlignment="1" applyProtection="1">
      <alignment horizontal="center" vertical="center"/>
      <protection/>
    </xf>
    <xf numFmtId="0" fontId="0" fillId="0" borderId="17" xfId="0" applyBorder="1" applyAlignment="1" applyProtection="1">
      <alignment horizontal="center"/>
      <protection/>
    </xf>
    <xf numFmtId="0" fontId="0" fillId="0" borderId="15" xfId="0" applyBorder="1" applyAlignment="1" applyProtection="1">
      <alignment horizontal="center"/>
      <protection/>
    </xf>
    <xf numFmtId="0" fontId="0" fillId="0" borderId="18" xfId="0" applyBorder="1" applyAlignment="1" applyProtection="1">
      <alignment horizontal="center"/>
      <protection/>
    </xf>
    <xf numFmtId="0" fontId="0" fillId="0" borderId="16" xfId="0" applyBorder="1" applyAlignment="1" applyProtection="1">
      <alignment horizontal="center"/>
      <protection/>
    </xf>
    <xf numFmtId="0" fontId="0" fillId="0" borderId="24" xfId="0" applyBorder="1" applyAlignment="1" applyProtection="1">
      <alignment horizontal="center"/>
      <protection/>
    </xf>
    <xf numFmtId="0" fontId="0" fillId="0" borderId="10" xfId="0" applyBorder="1" applyAlignment="1" applyProtection="1">
      <alignment horizontal="center"/>
      <protection/>
    </xf>
    <xf numFmtId="0" fontId="0" fillId="0" borderId="22" xfId="0" applyBorder="1" applyAlignment="1" applyProtection="1">
      <alignment horizontal="center"/>
      <protection/>
    </xf>
    <xf numFmtId="2" fontId="9" fillId="0" borderId="11" xfId="0" applyNumberFormat="1" applyFont="1" applyFill="1" applyBorder="1" applyAlignment="1" applyProtection="1">
      <alignment horizontal="center" vertical="center"/>
      <protection/>
    </xf>
    <xf numFmtId="2" fontId="9" fillId="0" borderId="13" xfId="0" applyNumberFormat="1" applyFont="1" applyFill="1" applyBorder="1" applyAlignment="1" applyProtection="1">
      <alignment horizontal="center" vertical="center"/>
      <protection/>
    </xf>
    <xf numFmtId="0" fontId="7" fillId="0" borderId="17" xfId="0" applyFont="1" applyFill="1" applyBorder="1" applyAlignment="1" applyProtection="1">
      <alignment horizontal="left"/>
      <protection/>
    </xf>
    <xf numFmtId="0" fontId="7" fillId="0" borderId="10" xfId="0" applyFont="1" applyFill="1" applyBorder="1" applyAlignment="1" applyProtection="1">
      <alignment horizontal="left"/>
      <protection/>
    </xf>
    <xf numFmtId="0" fontId="7" fillId="0" borderId="22" xfId="0" applyFont="1" applyFill="1" applyBorder="1" applyAlignment="1" applyProtection="1">
      <alignment horizontal="left"/>
      <protection/>
    </xf>
    <xf numFmtId="2" fontId="0" fillId="0" borderId="25" xfId="0" applyNumberFormat="1" applyBorder="1" applyAlignment="1" applyProtection="1">
      <alignment horizontal="center" vertical="center"/>
      <protection/>
    </xf>
    <xf numFmtId="2" fontId="0" fillId="0" borderId="40" xfId="0" applyNumberFormat="1" applyBorder="1" applyAlignment="1" applyProtection="1">
      <alignment horizontal="center" vertical="center"/>
      <protection/>
    </xf>
    <xf numFmtId="2" fontId="0" fillId="0" borderId="12" xfId="0" applyNumberFormat="1" applyFont="1" applyFill="1" applyBorder="1" applyAlignment="1" applyProtection="1">
      <alignment horizontal="center" vertical="center"/>
      <protection/>
    </xf>
    <xf numFmtId="2" fontId="0" fillId="0" borderId="23" xfId="0" applyNumberFormat="1" applyFont="1" applyFill="1" applyBorder="1" applyAlignment="1" applyProtection="1">
      <alignment horizontal="center" vertical="center"/>
      <protection/>
    </xf>
    <xf numFmtId="2" fontId="0" fillId="0" borderId="19" xfId="0" applyNumberFormat="1" applyFill="1" applyBorder="1" applyAlignment="1" applyProtection="1">
      <alignment horizontal="center" vertical="center"/>
      <protection/>
    </xf>
    <xf numFmtId="2" fontId="9" fillId="0" borderId="20"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2" fontId="0" fillId="0" borderId="0" xfId="0" applyNumberFormat="1" applyFill="1" applyBorder="1" applyAlignment="1" applyProtection="1">
      <alignment horizontal="center" vertical="center"/>
      <protection/>
    </xf>
    <xf numFmtId="2" fontId="0" fillId="0" borderId="25" xfId="0" applyNumberFormat="1" applyFont="1" applyFill="1" applyBorder="1" applyAlignment="1" applyProtection="1">
      <alignment horizontal="center" vertical="center"/>
      <protection/>
    </xf>
    <xf numFmtId="2" fontId="0" fillId="0" borderId="40" xfId="0" applyNumberFormat="1" applyFont="1" applyFill="1" applyBorder="1" applyAlignment="1" applyProtection="1">
      <alignment horizontal="center" vertical="center"/>
      <protection/>
    </xf>
    <xf numFmtId="0" fontId="7" fillId="0" borderId="41" xfId="0" applyFont="1" applyBorder="1" applyAlignment="1" applyProtection="1" quotePrefix="1">
      <alignment/>
      <protection/>
    </xf>
    <xf numFmtId="0" fontId="7" fillId="0" borderId="42" xfId="0" applyFont="1" applyBorder="1" applyAlignment="1" applyProtection="1">
      <alignment/>
      <protection/>
    </xf>
    <xf numFmtId="0" fontId="7" fillId="0" borderId="43" xfId="0" applyFont="1" applyBorder="1" applyAlignment="1" applyProtection="1">
      <alignment/>
      <protection/>
    </xf>
    <xf numFmtId="0" fontId="7" fillId="0" borderId="44" xfId="0" applyFont="1"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7" fillId="0" borderId="17"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0" fillId="0" borderId="17" xfId="0" applyBorder="1" applyAlignment="1" applyProtection="1">
      <alignment horizontal="center" wrapText="1"/>
      <protection/>
    </xf>
    <xf numFmtId="0" fontId="0" fillId="0" borderId="19" xfId="0" applyBorder="1" applyAlignment="1" applyProtection="1">
      <alignment horizontal="center" wrapText="1"/>
      <protection/>
    </xf>
    <xf numFmtId="2" fontId="37" fillId="34" borderId="23" xfId="0" applyNumberFormat="1" applyFont="1" applyFill="1" applyBorder="1" applyAlignment="1" applyProtection="1">
      <alignment horizontal="center" vertical="center"/>
      <protection/>
    </xf>
    <xf numFmtId="2" fontId="0" fillId="0" borderId="0" xfId="0" applyNumberForma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5" xfId="0" applyBorder="1" applyAlignment="1" applyProtection="1">
      <alignment horizontal="center" vertical="center"/>
      <protection/>
    </xf>
    <xf numFmtId="2" fontId="0" fillId="0" borderId="20" xfId="0" applyNumberFormat="1" applyFont="1" applyFill="1" applyBorder="1" applyAlignment="1" applyProtection="1">
      <alignment horizontal="center" vertical="center"/>
      <protection/>
    </xf>
    <xf numFmtId="2" fontId="0" fillId="0" borderId="13" xfId="0" applyNumberFormat="1" applyFont="1" applyFill="1" applyBorder="1" applyAlignment="1" applyProtection="1">
      <alignment horizontal="center" vertical="center"/>
      <protection/>
    </xf>
    <xf numFmtId="0" fontId="6" fillId="0" borderId="0" xfId="0" applyFont="1" applyAlignment="1">
      <alignment wrapText="1"/>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0" xfId="0" applyFont="1" applyAlignment="1">
      <alignment vertical="top" wrapText="1"/>
    </xf>
    <xf numFmtId="2" fontId="0" fillId="32" borderId="25" xfId="0" applyNumberFormat="1" applyFill="1" applyBorder="1" applyAlignment="1" applyProtection="1">
      <alignment horizontal="center" vertical="center"/>
      <protection/>
    </xf>
    <xf numFmtId="0" fontId="0" fillId="0" borderId="26" xfId="0" applyBorder="1" applyAlignment="1">
      <alignment/>
    </xf>
    <xf numFmtId="2" fontId="0" fillId="32" borderId="40" xfId="0" applyNumberFormat="1" applyFill="1" applyBorder="1" applyAlignment="1" applyProtection="1">
      <alignment horizontal="center" vertical="center"/>
      <protection/>
    </xf>
    <xf numFmtId="0" fontId="0" fillId="0" borderId="39" xfId="0" applyBorder="1" applyAlignment="1">
      <alignment/>
    </xf>
    <xf numFmtId="1" fontId="12" fillId="32" borderId="18" xfId="0" applyNumberFormat="1" applyFont="1" applyFill="1" applyBorder="1" applyAlignment="1" applyProtection="1">
      <alignment horizontal="center" vertical="center"/>
      <protection/>
    </xf>
    <xf numFmtId="1" fontId="12" fillId="32" borderId="16" xfId="0" applyNumberFormat="1" applyFont="1" applyFill="1" applyBorder="1" applyAlignment="1" applyProtection="1">
      <alignment horizontal="center" vertical="center"/>
      <protection/>
    </xf>
    <xf numFmtId="2" fontId="9" fillId="0" borderId="18" xfId="0" applyNumberFormat="1" applyFont="1" applyFill="1" applyBorder="1" applyAlignment="1" applyProtection="1">
      <alignment horizontal="center" vertical="center"/>
      <protection/>
    </xf>
    <xf numFmtId="2" fontId="9" fillId="0" borderId="16" xfId="0" applyNumberFormat="1" applyFont="1" applyFill="1" applyBorder="1" applyAlignment="1" applyProtection="1">
      <alignment horizontal="center" vertical="center"/>
      <protection/>
    </xf>
    <xf numFmtId="0" fontId="7" fillId="32" borderId="18" xfId="0" applyFont="1" applyFill="1" applyBorder="1" applyAlignment="1" applyProtection="1">
      <alignment horizontal="center" vertical="center" wrapText="1"/>
      <protection/>
    </xf>
    <xf numFmtId="0" fontId="7" fillId="32" borderId="16" xfId="0" applyFont="1" applyFill="1" applyBorder="1" applyAlignment="1" applyProtection="1">
      <alignment horizontal="center" vertical="center" wrapText="1"/>
      <protection/>
    </xf>
    <xf numFmtId="2" fontId="0" fillId="0" borderId="15" xfId="0" applyNumberFormat="1" applyFill="1" applyBorder="1" applyAlignment="1" applyProtection="1">
      <alignment horizontal="center"/>
      <protection/>
    </xf>
    <xf numFmtId="0" fontId="0" fillId="0" borderId="13" xfId="0" applyBorder="1" applyAlignment="1">
      <alignment horizontal="center"/>
    </xf>
    <xf numFmtId="2" fontId="0" fillId="0" borderId="18"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2" fontId="0" fillId="0" borderId="16"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Fill="1" applyBorder="1" applyAlignment="1" applyProtection="1">
      <alignment horizontal="center"/>
      <protection/>
    </xf>
    <xf numFmtId="0" fontId="0" fillId="0" borderId="0" xfId="0" applyFill="1" applyBorder="1" applyAlignment="1" applyProtection="1">
      <alignment horizontal="center"/>
      <protection/>
    </xf>
    <xf numFmtId="2" fontId="0" fillId="32" borderId="18" xfId="0" applyNumberFormat="1" applyFill="1" applyBorder="1" applyAlignment="1" applyProtection="1">
      <alignment horizontal="center" vertical="center"/>
      <protection/>
    </xf>
    <xf numFmtId="2" fontId="0" fillId="32" borderId="16" xfId="0" applyNumberFormat="1" applyFill="1" applyBorder="1" applyAlignment="1" applyProtection="1">
      <alignment horizontal="center" vertical="center"/>
      <protection/>
    </xf>
    <xf numFmtId="2" fontId="0" fillId="33" borderId="19" xfId="0" applyNumberFormat="1" applyFill="1" applyBorder="1" applyAlignment="1" applyProtection="1">
      <alignment horizontal="center" vertical="center"/>
      <protection locked="0"/>
    </xf>
    <xf numFmtId="0" fontId="0" fillId="0" borderId="20" xfId="0" applyBorder="1" applyAlignment="1" applyProtection="1">
      <alignment/>
      <protection locked="0"/>
    </xf>
    <xf numFmtId="0" fontId="0" fillId="0" borderId="17" xfId="0" applyFill="1" applyBorder="1" applyAlignment="1" applyProtection="1">
      <alignment horizontal="center"/>
      <protection/>
    </xf>
    <xf numFmtId="0" fontId="0" fillId="0" borderId="15" xfId="0" applyNumberFormat="1" applyBorder="1" applyAlignment="1">
      <alignment/>
    </xf>
    <xf numFmtId="0" fontId="0" fillId="0" borderId="0" xfId="0" applyNumberFormat="1" applyFill="1" applyAlignment="1">
      <alignment horizontal="left"/>
    </xf>
    <xf numFmtId="0" fontId="7" fillId="32" borderId="12" xfId="0" applyFont="1" applyFill="1" applyBorder="1" applyAlignment="1" applyProtection="1">
      <alignment horizontal="center" vertical="center"/>
      <protection/>
    </xf>
    <xf numFmtId="0" fontId="7" fillId="32" borderId="14" xfId="0" applyFont="1" applyFill="1" applyBorder="1" applyAlignment="1" applyProtection="1">
      <alignment horizontal="center" vertical="center"/>
      <protection/>
    </xf>
    <xf numFmtId="0" fontId="7" fillId="32" borderId="17" xfId="0" applyFont="1" applyFill="1" applyBorder="1" applyAlignment="1" applyProtection="1">
      <alignment horizontal="left" vertical="center"/>
      <protection/>
    </xf>
    <xf numFmtId="0" fontId="7" fillId="32" borderId="18" xfId="0" applyFont="1" applyFill="1" applyBorder="1" applyAlignment="1" applyProtection="1">
      <alignment horizontal="left" vertical="center"/>
      <protection/>
    </xf>
    <xf numFmtId="0" fontId="7" fillId="32" borderId="15" xfId="0" applyFont="1" applyFill="1" applyBorder="1" applyAlignment="1" applyProtection="1">
      <alignment horizontal="left" vertical="center"/>
      <protection/>
    </xf>
    <xf numFmtId="0" fontId="7" fillId="32" borderId="16" xfId="0" applyFont="1" applyFill="1" applyBorder="1" applyAlignment="1" applyProtection="1">
      <alignment horizontal="left" vertical="center"/>
      <protection/>
    </xf>
    <xf numFmtId="0" fontId="12" fillId="32" borderId="18" xfId="0" applyFont="1" applyFill="1" applyBorder="1" applyAlignment="1" applyProtection="1">
      <alignment horizontal="center" wrapText="1"/>
      <protection/>
    </xf>
    <xf numFmtId="0" fontId="11" fillId="32" borderId="16" xfId="0" applyFont="1" applyFill="1" applyBorder="1" applyAlignment="1" applyProtection="1">
      <alignment horizontal="center" wrapText="1"/>
      <protection/>
    </xf>
    <xf numFmtId="0" fontId="0" fillId="32" borderId="18"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0" borderId="18" xfId="0" applyNumberFormat="1" applyBorder="1" applyAlignment="1">
      <alignment/>
    </xf>
    <xf numFmtId="0" fontId="0" fillId="0" borderId="11" xfId="0" applyNumberFormat="1" applyBorder="1" applyAlignment="1">
      <alignment/>
    </xf>
    <xf numFmtId="0" fontId="0" fillId="0" borderId="19" xfId="0" applyNumberFormat="1" applyBorder="1" applyAlignment="1">
      <alignment/>
    </xf>
    <xf numFmtId="0" fontId="0" fillId="0" borderId="0" xfId="0" applyNumberFormat="1" applyBorder="1" applyAlignment="1">
      <alignment/>
    </xf>
    <xf numFmtId="0" fontId="0" fillId="0" borderId="17" xfId="0" applyNumberFormat="1" applyBorder="1" applyAlignment="1">
      <alignment/>
    </xf>
    <xf numFmtId="0" fontId="0" fillId="0" borderId="12" xfId="0" applyNumberFormat="1" applyBorder="1" applyAlignment="1">
      <alignment/>
    </xf>
    <xf numFmtId="0" fontId="0" fillId="0" borderId="10" xfId="0" applyBorder="1" applyAlignment="1">
      <alignment/>
    </xf>
    <xf numFmtId="49" fontId="0" fillId="0" borderId="10" xfId="0" applyNumberFormat="1" applyBorder="1" applyAlignment="1">
      <alignment/>
    </xf>
    <xf numFmtId="0" fontId="8" fillId="0" borderId="0" xfId="0" applyFont="1" applyAlignment="1">
      <alignment/>
    </xf>
    <xf numFmtId="0" fontId="3" fillId="0" borderId="0" xfId="0" applyFont="1" applyBorder="1" applyAlignment="1">
      <alignment horizontal="right" vertical="top"/>
    </xf>
    <xf numFmtId="0" fontId="0" fillId="0" borderId="0" xfId="0" applyBorder="1" applyAlignment="1">
      <alignment horizontal="right" vertical="top"/>
    </xf>
    <xf numFmtId="0" fontId="0" fillId="0" borderId="16" xfId="0" applyBorder="1" applyAlignment="1">
      <alignment horizontal="right" vertical="top"/>
    </xf>
    <xf numFmtId="0" fontId="3" fillId="32" borderId="17" xfId="0" applyFont="1" applyFill="1" applyBorder="1" applyAlignment="1" applyProtection="1">
      <alignment horizontal="center" vertical="center" wrapText="1"/>
      <protection/>
    </xf>
    <xf numFmtId="0" fontId="0" fillId="32" borderId="18" xfId="0" applyFill="1" applyBorder="1" applyAlignment="1" applyProtection="1">
      <alignment horizontal="center" vertical="center" wrapText="1"/>
      <protection/>
    </xf>
    <xf numFmtId="0" fontId="0" fillId="32" borderId="11"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16"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7" fillId="32" borderId="24" xfId="0" applyFont="1" applyFill="1" applyBorder="1" applyAlignment="1" applyProtection="1">
      <alignment horizontal="left"/>
      <protection/>
    </xf>
    <xf numFmtId="0" fontId="7" fillId="32" borderId="10" xfId="0" applyFont="1" applyFill="1" applyBorder="1" applyAlignment="1" applyProtection="1">
      <alignment horizontal="left"/>
      <protection/>
    </xf>
    <xf numFmtId="0" fontId="7" fillId="32" borderId="22" xfId="0" applyFont="1" applyFill="1" applyBorder="1" applyAlignment="1" applyProtection="1">
      <alignment horizontal="left"/>
      <protection/>
    </xf>
    <xf numFmtId="2" fontId="0" fillId="0" borderId="40" xfId="0" applyNumberFormat="1" applyFill="1" applyBorder="1" applyAlignment="1" applyProtection="1">
      <alignment horizontal="center" vertical="center"/>
      <protection/>
    </xf>
    <xf numFmtId="0" fontId="0" fillId="32" borderId="24" xfId="0" applyFill="1" applyBorder="1" applyAlignment="1" applyProtection="1">
      <alignment horizontal="center"/>
      <protection/>
    </xf>
    <xf numFmtId="4" fontId="12" fillId="32" borderId="0" xfId="0" applyNumberFormat="1" applyFont="1" applyFill="1" applyBorder="1" applyAlignment="1" applyProtection="1">
      <alignment horizontal="center"/>
      <protection/>
    </xf>
    <xf numFmtId="0" fontId="12" fillId="32" borderId="0" xfId="0" applyFont="1" applyFill="1" applyBorder="1" applyAlignment="1" applyProtection="1">
      <alignment horizontal="center"/>
      <protection/>
    </xf>
    <xf numFmtId="4" fontId="19" fillId="32" borderId="0" xfId="0" applyNumberFormat="1" applyFont="1" applyFill="1" applyBorder="1" applyAlignment="1" applyProtection="1">
      <alignment horizontal="center"/>
      <protection/>
    </xf>
    <xf numFmtId="0" fontId="20" fillId="0" borderId="0" xfId="0" applyFont="1" applyBorder="1" applyAlignment="1">
      <alignment horizontal="center"/>
    </xf>
    <xf numFmtId="0" fontId="12" fillId="0" borderId="0" xfId="0" applyFont="1" applyBorder="1" applyAlignment="1">
      <alignment horizontal="center"/>
    </xf>
    <xf numFmtId="4" fontId="0" fillId="32" borderId="19" xfId="0" applyNumberFormat="1" applyFill="1" applyBorder="1" applyAlignment="1" applyProtection="1">
      <alignment/>
      <protection/>
    </xf>
    <xf numFmtId="4" fontId="0" fillId="32" borderId="24" xfId="0" applyNumberFormat="1" applyFill="1" applyBorder="1" applyAlignment="1" applyProtection="1">
      <alignment horizontal="center"/>
      <protection/>
    </xf>
    <xf numFmtId="4" fontId="0" fillId="32" borderId="22" xfId="0" applyNumberFormat="1" applyFill="1" applyBorder="1" applyAlignment="1" applyProtection="1">
      <alignment horizontal="center"/>
      <protection/>
    </xf>
    <xf numFmtId="4" fontId="0" fillId="33" borderId="24" xfId="0" applyNumberFormat="1" applyFill="1" applyBorder="1" applyAlignment="1" applyProtection="1">
      <alignment horizontal="center"/>
      <protection locked="0"/>
    </xf>
    <xf numFmtId="4" fontId="0" fillId="33" borderId="22" xfId="0" applyNumberFormat="1" applyFill="1" applyBorder="1" applyAlignment="1" applyProtection="1">
      <alignment horizontal="center"/>
      <protection locked="0"/>
    </xf>
    <xf numFmtId="4" fontId="7" fillId="32" borderId="15" xfId="0" applyNumberFormat="1" applyFont="1" applyFill="1" applyBorder="1" applyAlignment="1" applyProtection="1">
      <alignment horizontal="center"/>
      <protection/>
    </xf>
    <xf numFmtId="4" fontId="7" fillId="32" borderId="13" xfId="0" applyNumberFormat="1" applyFont="1" applyFill="1" applyBorder="1" applyAlignment="1" applyProtection="1">
      <alignment horizontal="center"/>
      <protection/>
    </xf>
    <xf numFmtId="4" fontId="5" fillId="0" borderId="23" xfId="0" applyNumberFormat="1" applyFont="1" applyFill="1" applyBorder="1" applyAlignment="1" applyProtection="1">
      <alignment horizontal="center" vertical="center"/>
      <protection/>
    </xf>
    <xf numFmtId="0" fontId="5" fillId="0" borderId="14" xfId="0" applyFont="1" applyBorder="1" applyAlignment="1">
      <alignment horizontal="center" vertical="center"/>
    </xf>
    <xf numFmtId="4" fontId="7" fillId="0" borderId="19" xfId="0" applyNumberFormat="1" applyFont="1" applyBorder="1" applyAlignment="1" applyProtection="1">
      <alignment horizontal="center" vertical="center"/>
      <protection/>
    </xf>
    <xf numFmtId="4" fontId="7" fillId="0" borderId="20" xfId="0" applyNumberFormat="1" applyFont="1" applyBorder="1" applyAlignment="1" applyProtection="1">
      <alignment horizontal="center" vertical="center"/>
      <protection/>
    </xf>
    <xf numFmtId="2" fontId="9" fillId="0" borderId="0" xfId="0" applyNumberFormat="1" applyFont="1" applyFill="1" applyBorder="1" applyAlignment="1" applyProtection="1">
      <alignment horizontal="center" vertical="center"/>
      <protection/>
    </xf>
    <xf numFmtId="2" fontId="0" fillId="32" borderId="0" xfId="0" applyNumberFormat="1" applyFill="1" applyBorder="1" applyAlignment="1" applyProtection="1">
      <alignment horizontal="center" vertical="center"/>
      <protection/>
    </xf>
    <xf numFmtId="4" fontId="7" fillId="32" borderId="17" xfId="0" applyNumberFormat="1" applyFont="1" applyFill="1" applyBorder="1" applyAlignment="1" applyProtection="1">
      <alignment horizontal="center"/>
      <protection/>
    </xf>
    <xf numFmtId="4" fontId="7" fillId="32" borderId="11" xfId="0" applyNumberFormat="1" applyFont="1" applyFill="1" applyBorder="1" applyAlignment="1" applyProtection="1">
      <alignment horizontal="center"/>
      <protection/>
    </xf>
    <xf numFmtId="0" fontId="0" fillId="32" borderId="24"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2" fontId="9" fillId="32" borderId="18" xfId="0" applyNumberFormat="1" applyFont="1" applyFill="1" applyBorder="1" applyAlignment="1" applyProtection="1">
      <alignment horizontal="center" vertical="center"/>
      <protection/>
    </xf>
    <xf numFmtId="2" fontId="9" fillId="32" borderId="16" xfId="0" applyNumberFormat="1" applyFont="1" applyFill="1" applyBorder="1" applyAlignment="1" applyProtection="1">
      <alignment horizontal="center" vertical="center"/>
      <protection/>
    </xf>
    <xf numFmtId="1" fontId="12" fillId="32" borderId="0" xfId="0" applyNumberFormat="1" applyFont="1" applyFill="1" applyBorder="1" applyAlignment="1" applyProtection="1">
      <alignment horizontal="center" vertical="center"/>
      <protection/>
    </xf>
    <xf numFmtId="4" fontId="0" fillId="0" borderId="27" xfId="0" applyNumberFormat="1" applyFill="1" applyBorder="1" applyAlignment="1" applyProtection="1">
      <alignment horizontal="center"/>
      <protection/>
    </xf>
    <xf numFmtId="4" fontId="0" fillId="0" borderId="29" xfId="0" applyNumberFormat="1" applyFill="1" applyBorder="1" applyAlignment="1" applyProtection="1">
      <alignment horizontal="center"/>
      <protection/>
    </xf>
    <xf numFmtId="4" fontId="0" fillId="0" borderId="27" xfId="0" applyNumberFormat="1" applyFill="1" applyBorder="1" applyAlignment="1" applyProtection="1">
      <alignment horizontal="center"/>
      <protection locked="0"/>
    </xf>
    <xf numFmtId="4" fontId="0" fillId="0" borderId="29" xfId="0" applyNumberFormat="1" applyFill="1" applyBorder="1" applyAlignment="1" applyProtection="1">
      <alignment horizontal="center"/>
      <protection locked="0"/>
    </xf>
    <xf numFmtId="4" fontId="0" fillId="0" borderId="24" xfId="0" applyNumberFormat="1" applyFill="1" applyBorder="1" applyAlignment="1" applyProtection="1">
      <alignment horizontal="center"/>
      <protection/>
    </xf>
    <xf numFmtId="4" fontId="0" fillId="0" borderId="10" xfId="0" applyNumberFormat="1" applyFill="1" applyBorder="1" applyAlignment="1" applyProtection="1">
      <alignment horizontal="center"/>
      <protection/>
    </xf>
    <xf numFmtId="4" fontId="0" fillId="33" borderId="10" xfId="0" applyNumberFormat="1" applyFill="1" applyBorder="1" applyAlignment="1" applyProtection="1">
      <alignment horizontal="center"/>
      <protection locked="0"/>
    </xf>
    <xf numFmtId="0" fontId="0" fillId="0" borderId="24"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13" xfId="0" applyFill="1" applyBorder="1" applyAlignment="1" applyProtection="1">
      <alignment horizontal="center"/>
      <protection/>
    </xf>
    <xf numFmtId="4" fontId="0" fillId="33" borderId="17" xfId="0" applyNumberFormat="1" applyFill="1" applyBorder="1" applyAlignment="1" applyProtection="1">
      <alignment horizontal="center"/>
      <protection locked="0"/>
    </xf>
    <xf numFmtId="4" fontId="0" fillId="33" borderId="11" xfId="0" applyNumberFormat="1" applyFill="1" applyBorder="1" applyAlignment="1" applyProtection="1">
      <alignment horizontal="center"/>
      <protection locked="0"/>
    </xf>
    <xf numFmtId="4" fontId="0" fillId="33" borderId="15" xfId="0" applyNumberFormat="1" applyFill="1" applyBorder="1" applyAlignment="1" applyProtection="1">
      <alignment horizontal="center"/>
      <protection locked="0"/>
    </xf>
    <xf numFmtId="4" fontId="0" fillId="33" borderId="13" xfId="0" applyNumberFormat="1" applyFill="1" applyBorder="1" applyAlignment="1" applyProtection="1">
      <alignment horizontal="center"/>
      <protection locked="0"/>
    </xf>
    <xf numFmtId="4" fontId="0" fillId="32" borderId="17" xfId="0" applyNumberFormat="1" applyFill="1" applyBorder="1" applyAlignment="1" applyProtection="1">
      <alignment horizontal="center"/>
      <protection/>
    </xf>
    <xf numFmtId="4" fontId="0" fillId="32" borderId="11" xfId="0" applyNumberFormat="1" applyFill="1" applyBorder="1" applyAlignment="1" applyProtection="1">
      <alignment horizontal="center"/>
      <protection/>
    </xf>
    <xf numFmtId="4" fontId="0" fillId="32" borderId="19" xfId="0" applyNumberFormat="1" applyFill="1" applyBorder="1" applyAlignment="1" applyProtection="1">
      <alignment horizontal="center"/>
      <protection/>
    </xf>
    <xf numFmtId="4" fontId="0" fillId="32" borderId="20" xfId="0" applyNumberFormat="1" applyFill="1" applyBorder="1" applyAlignment="1" applyProtection="1">
      <alignment horizontal="center"/>
      <protection/>
    </xf>
    <xf numFmtId="4" fontId="0" fillId="32" borderId="15" xfId="0" applyNumberFormat="1" applyFill="1" applyBorder="1" applyAlignment="1" applyProtection="1">
      <alignment horizontal="center"/>
      <protection/>
    </xf>
    <xf numFmtId="4" fontId="0" fillId="32" borderId="13" xfId="0" applyNumberFormat="1" applyFill="1" applyBorder="1" applyAlignment="1" applyProtection="1">
      <alignment horizontal="center"/>
      <protection/>
    </xf>
    <xf numFmtId="4" fontId="0" fillId="33" borderId="19" xfId="0" applyNumberFormat="1" applyFill="1" applyBorder="1" applyAlignment="1" applyProtection="1">
      <alignment horizontal="center"/>
      <protection locked="0"/>
    </xf>
    <xf numFmtId="4" fontId="0" fillId="33" borderId="20" xfId="0" applyNumberFormat="1" applyFill="1" applyBorder="1" applyAlignment="1" applyProtection="1">
      <alignment horizontal="center"/>
      <protection locked="0"/>
    </xf>
    <xf numFmtId="0" fontId="7" fillId="32" borderId="24" xfId="0" applyFont="1" applyFill="1" applyBorder="1" applyAlignment="1" applyProtection="1">
      <alignment horizontal="left" vertical="top"/>
      <protection/>
    </xf>
    <xf numFmtId="0" fontId="7" fillId="32" borderId="10" xfId="0" applyFont="1" applyFill="1" applyBorder="1" applyAlignment="1" applyProtection="1">
      <alignment horizontal="left" vertical="top"/>
      <protection/>
    </xf>
    <xf numFmtId="4" fontId="0" fillId="0" borderId="22" xfId="0" applyNumberFormat="1" applyFill="1" applyBorder="1" applyAlignment="1" applyProtection="1">
      <alignment horizontal="center"/>
      <protection/>
    </xf>
    <xf numFmtId="0" fontId="7" fillId="32" borderId="17" xfId="0" applyFont="1" applyFill="1" applyBorder="1" applyAlignment="1" applyProtection="1">
      <alignment horizontal="center" vertical="top"/>
      <protection/>
    </xf>
    <xf numFmtId="0" fontId="7" fillId="32" borderId="18" xfId="0" applyFont="1" applyFill="1" applyBorder="1" applyAlignment="1" applyProtection="1">
      <alignment horizontal="center" vertical="top"/>
      <protection/>
    </xf>
    <xf numFmtId="0" fontId="7" fillId="32" borderId="11" xfId="0" applyFont="1" applyFill="1" applyBorder="1" applyAlignment="1" applyProtection="1">
      <alignment horizontal="center" vertical="top"/>
      <protection/>
    </xf>
    <xf numFmtId="0" fontId="7" fillId="32" borderId="15" xfId="0" applyFont="1" applyFill="1" applyBorder="1" applyAlignment="1" applyProtection="1">
      <alignment horizontal="center" vertical="top"/>
      <protection/>
    </xf>
    <xf numFmtId="0" fontId="7" fillId="32" borderId="16" xfId="0" applyFont="1" applyFill="1" applyBorder="1" applyAlignment="1" applyProtection="1">
      <alignment horizontal="center" vertical="top"/>
      <protection/>
    </xf>
    <xf numFmtId="0" fontId="7" fillId="32" borderId="13" xfId="0" applyFont="1" applyFill="1" applyBorder="1" applyAlignment="1" applyProtection="1">
      <alignment horizontal="center" vertical="top"/>
      <protection/>
    </xf>
    <xf numFmtId="0" fontId="7" fillId="32" borderId="17" xfId="0" applyFont="1" applyFill="1" applyBorder="1" applyAlignment="1" applyProtection="1">
      <alignment horizontal="center"/>
      <protection/>
    </xf>
    <xf numFmtId="0" fontId="7" fillId="32" borderId="11" xfId="0" applyFont="1" applyFill="1" applyBorder="1" applyAlignment="1" applyProtection="1">
      <alignment horizontal="center"/>
      <protection/>
    </xf>
    <xf numFmtId="0" fontId="3" fillId="32" borderId="15" xfId="0" applyFont="1" applyFill="1" applyBorder="1" applyAlignment="1" applyProtection="1">
      <alignment horizontal="left"/>
      <protection/>
    </xf>
    <xf numFmtId="0" fontId="3" fillId="32" borderId="16" xfId="0" applyFont="1" applyFill="1" applyBorder="1" applyAlignment="1" applyProtection="1">
      <alignment horizontal="left"/>
      <protection/>
    </xf>
    <xf numFmtId="0" fontId="3" fillId="32" borderId="13" xfId="0" applyFont="1" applyFill="1" applyBorder="1" applyAlignment="1" applyProtection="1">
      <alignment horizontal="left"/>
      <protection/>
    </xf>
    <xf numFmtId="0" fontId="7" fillId="32" borderId="17" xfId="0" applyFont="1" applyFill="1" applyBorder="1" applyAlignment="1" applyProtection="1">
      <alignment horizontal="left"/>
      <protection/>
    </xf>
    <xf numFmtId="0" fontId="7" fillId="32" borderId="18" xfId="0" applyFont="1" applyFill="1" applyBorder="1" applyAlignment="1" applyProtection="1">
      <alignment horizontal="left"/>
      <protection/>
    </xf>
    <xf numFmtId="0" fontId="7" fillId="32" borderId="11" xfId="0" applyFont="1" applyFill="1" applyBorder="1" applyAlignment="1" applyProtection="1">
      <alignment horizontal="left"/>
      <protection/>
    </xf>
    <xf numFmtId="0" fontId="0" fillId="32" borderId="15" xfId="0" applyFont="1" applyFill="1" applyBorder="1" applyAlignment="1" applyProtection="1">
      <alignment horizontal="left"/>
      <protection/>
    </xf>
    <xf numFmtId="0" fontId="0" fillId="32" borderId="16" xfId="0" applyFont="1" applyFill="1" applyBorder="1" applyAlignment="1" applyProtection="1">
      <alignment horizontal="left"/>
      <protection/>
    </xf>
    <xf numFmtId="0" fontId="0" fillId="32" borderId="13" xfId="0" applyFont="1" applyFill="1" applyBorder="1" applyAlignment="1" applyProtection="1">
      <alignment horizontal="left"/>
      <protection/>
    </xf>
    <xf numFmtId="166" fontId="0" fillId="0" borderId="10" xfId="0" applyNumberFormat="1" applyFill="1" applyBorder="1" applyAlignment="1" applyProtection="1">
      <alignment horizontal="center"/>
      <protection/>
    </xf>
    <xf numFmtId="0" fontId="7" fillId="0" borderId="17" xfId="0" applyFont="1" applyBorder="1" applyAlignment="1" applyProtection="1">
      <alignment horizontal="left"/>
      <protection/>
    </xf>
    <xf numFmtId="0" fontId="7" fillId="0" borderId="18" xfId="0" applyFont="1" applyBorder="1" applyAlignment="1" applyProtection="1">
      <alignment horizontal="left"/>
      <protection/>
    </xf>
    <xf numFmtId="0" fontId="7" fillId="0" borderId="11" xfId="0" applyFont="1" applyBorder="1" applyAlignment="1" applyProtection="1">
      <alignment horizontal="left"/>
      <protection/>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32" borderId="19" xfId="0" applyFont="1" applyFill="1" applyBorder="1" applyAlignment="1" applyProtection="1">
      <alignment horizontal="right" vertical="center"/>
      <protection/>
    </xf>
    <xf numFmtId="0" fontId="7" fillId="0" borderId="19" xfId="0" applyFont="1" applyBorder="1" applyAlignment="1">
      <alignment horizontal="right" vertical="center"/>
    </xf>
    <xf numFmtId="0" fontId="7" fillId="32" borderId="15" xfId="0" applyFont="1" applyFill="1" applyBorder="1" applyAlignment="1" applyProtection="1">
      <alignment horizontal="center"/>
      <protection/>
    </xf>
    <xf numFmtId="0" fontId="7" fillId="32" borderId="13" xfId="0" applyFont="1" applyFill="1" applyBorder="1" applyAlignment="1" applyProtection="1">
      <alignment horizontal="center"/>
      <protection/>
    </xf>
    <xf numFmtId="0" fontId="7" fillId="32" borderId="22" xfId="0" applyFont="1" applyFill="1" applyBorder="1" applyAlignment="1" applyProtection="1">
      <alignment horizontal="left" vertical="top"/>
      <protection/>
    </xf>
    <xf numFmtId="0" fontId="7" fillId="32" borderId="17" xfId="0" applyFont="1" applyFill="1" applyBorder="1" applyAlignment="1" applyProtection="1">
      <alignment horizontal="left" vertical="top"/>
      <protection/>
    </xf>
    <xf numFmtId="0" fontId="7" fillId="32" borderId="18" xfId="0" applyFont="1" applyFill="1" applyBorder="1" applyAlignment="1" applyProtection="1">
      <alignment horizontal="left" vertical="top"/>
      <protection/>
    </xf>
    <xf numFmtId="0" fontId="7" fillId="32" borderId="11" xfId="0" applyFont="1" applyFill="1" applyBorder="1" applyAlignment="1" applyProtection="1">
      <alignment horizontal="left" vertical="top"/>
      <protection/>
    </xf>
    <xf numFmtId="0" fontId="7" fillId="32" borderId="15" xfId="0" applyFont="1" applyFill="1" applyBorder="1" applyAlignment="1" applyProtection="1">
      <alignment horizontal="left" vertical="top"/>
      <protection/>
    </xf>
    <xf numFmtId="0" fontId="7" fillId="32" borderId="16" xfId="0" applyFont="1" applyFill="1" applyBorder="1" applyAlignment="1" applyProtection="1">
      <alignment horizontal="left" vertical="top"/>
      <protection/>
    </xf>
    <xf numFmtId="0" fontId="7" fillId="32" borderId="13" xfId="0" applyFont="1" applyFill="1" applyBorder="1" applyAlignment="1" applyProtection="1">
      <alignment horizontal="left" vertical="top"/>
      <protection/>
    </xf>
    <xf numFmtId="2" fontId="0" fillId="0" borderId="17" xfId="0" applyNumberFormat="1"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2" fontId="0" fillId="0" borderId="18" xfId="0" applyNumberFormat="1" applyFont="1" applyFill="1" applyBorder="1" applyAlignment="1" applyProtection="1">
      <alignment horizontal="center"/>
      <protection/>
    </xf>
    <xf numFmtId="0" fontId="0" fillId="0" borderId="0" xfId="0" applyBorder="1" applyAlignment="1">
      <alignment horizontal="center"/>
    </xf>
    <xf numFmtId="0" fontId="0" fillId="0" borderId="20" xfId="0" applyBorder="1" applyAlignment="1">
      <alignment horizontal="center"/>
    </xf>
    <xf numFmtId="2" fontId="0" fillId="0" borderId="25" xfId="0" applyNumberFormat="1" applyBorder="1" applyAlignment="1">
      <alignment horizontal="center" vertical="center"/>
    </xf>
    <xf numFmtId="2" fontId="0" fillId="0" borderId="26" xfId="0" applyNumberFormat="1" applyBorder="1" applyAlignment="1">
      <alignment horizontal="center" vertical="center"/>
    </xf>
    <xf numFmtId="2" fontId="0" fillId="0" borderId="40" xfId="0" applyNumberFormat="1" applyBorder="1" applyAlignment="1">
      <alignment horizontal="center" vertical="center"/>
    </xf>
    <xf numFmtId="2" fontId="0" fillId="0" borderId="39" xfId="0" applyNumberFormat="1" applyBorder="1" applyAlignment="1">
      <alignment horizontal="center" vertical="center"/>
    </xf>
    <xf numFmtId="2" fontId="0" fillId="0" borderId="25" xfId="0" applyNumberFormat="1" applyBorder="1" applyAlignment="1">
      <alignment vertical="center"/>
    </xf>
    <xf numFmtId="0" fontId="0" fillId="0" borderId="26" xfId="0"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4" fontId="0" fillId="0" borderId="19" xfId="0" applyNumberForma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4" fontId="0" fillId="0" borderId="17" xfId="0" applyNumberFormat="1" applyFill="1" applyBorder="1" applyAlignment="1" applyProtection="1">
      <alignment horizontal="center" vertical="center"/>
      <protection locked="0"/>
    </xf>
    <xf numFmtId="4" fontId="0" fillId="0" borderId="11" xfId="0" applyNumberFormat="1" applyFill="1" applyBorder="1" applyAlignment="1" applyProtection="1">
      <alignment horizontal="center" vertical="center"/>
      <protection locked="0"/>
    </xf>
    <xf numFmtId="4" fontId="0" fillId="0" borderId="15" xfId="0" applyNumberFormat="1" applyFill="1" applyBorder="1" applyAlignment="1" applyProtection="1">
      <alignment horizontal="center" vertical="center"/>
      <protection locked="0"/>
    </xf>
    <xf numFmtId="4" fontId="0" fillId="0" borderId="13" xfId="0" applyNumberFormat="1" applyFill="1" applyBorder="1" applyAlignment="1" applyProtection="1">
      <alignment horizontal="center" vertical="center"/>
      <protection locked="0"/>
    </xf>
    <xf numFmtId="4" fontId="0" fillId="0" borderId="24" xfId="0" applyNumberFormat="1" applyFill="1" applyBorder="1" applyAlignment="1" applyProtection="1">
      <alignment horizontal="center"/>
      <protection locked="0"/>
    </xf>
    <xf numFmtId="4" fontId="0" fillId="0" borderId="22" xfId="0" applyNumberFormat="1" applyFill="1" applyBorder="1" applyAlignment="1" applyProtection="1">
      <alignment horizontal="center"/>
      <protection locked="0"/>
    </xf>
    <xf numFmtId="4" fontId="0" fillId="0" borderId="20" xfId="0" applyNumberFormat="1" applyFill="1" applyBorder="1" applyAlignment="1" applyProtection="1">
      <alignment horizontal="center" vertical="center"/>
      <protection locked="0"/>
    </xf>
    <xf numFmtId="4" fontId="0" fillId="0" borderId="17" xfId="0" applyNumberFormat="1" applyFill="1" applyBorder="1" applyAlignment="1" applyProtection="1">
      <alignment horizontal="center"/>
      <protection locked="0"/>
    </xf>
    <xf numFmtId="4" fontId="0" fillId="0" borderId="11" xfId="0" applyNumberFormat="1" applyFill="1" applyBorder="1" applyAlignment="1" applyProtection="1">
      <alignment horizontal="center"/>
      <protection locked="0"/>
    </xf>
    <xf numFmtId="4" fontId="0" fillId="0" borderId="15" xfId="0" applyNumberFormat="1" applyFill="1" applyBorder="1" applyAlignment="1" applyProtection="1">
      <alignment horizontal="center"/>
      <protection locked="0"/>
    </xf>
    <xf numFmtId="4" fontId="0" fillId="0" borderId="13" xfId="0" applyNumberFormat="1" applyFill="1" applyBorder="1" applyAlignment="1" applyProtection="1">
      <alignment horizontal="center"/>
      <protection locked="0"/>
    </xf>
    <xf numFmtId="4" fontId="0" fillId="0" borderId="17" xfId="0" applyNumberFormat="1" applyFill="1" applyBorder="1" applyAlignment="1" applyProtection="1">
      <alignment horizontal="center"/>
      <protection/>
    </xf>
    <xf numFmtId="4" fontId="0" fillId="0" borderId="11" xfId="0" applyNumberFormat="1" applyFill="1" applyBorder="1" applyAlignment="1" applyProtection="1">
      <alignment horizontal="center"/>
      <protection/>
    </xf>
    <xf numFmtId="4" fontId="0" fillId="0" borderId="19" xfId="0" applyNumberFormat="1" applyFill="1" applyBorder="1" applyAlignment="1" applyProtection="1">
      <alignment horizontal="center"/>
      <protection/>
    </xf>
    <xf numFmtId="4" fontId="0" fillId="0" borderId="20" xfId="0" applyNumberFormat="1" applyFill="1" applyBorder="1" applyAlignment="1" applyProtection="1">
      <alignment horizontal="center"/>
      <protection/>
    </xf>
    <xf numFmtId="4" fontId="0" fillId="0" borderId="15" xfId="0" applyNumberFormat="1" applyFill="1" applyBorder="1" applyAlignment="1" applyProtection="1">
      <alignment horizontal="center"/>
      <protection/>
    </xf>
    <xf numFmtId="4" fontId="0" fillId="0" borderId="13" xfId="0" applyNumberFormat="1" applyFill="1" applyBorder="1" applyAlignment="1" applyProtection="1">
      <alignment horizontal="center"/>
      <protection/>
    </xf>
    <xf numFmtId="4" fontId="0" fillId="0" borderId="19" xfId="0" applyNumberFormat="1" applyFill="1" applyBorder="1" applyAlignment="1" applyProtection="1">
      <alignment horizontal="center"/>
      <protection locked="0"/>
    </xf>
    <xf numFmtId="4" fontId="0" fillId="0" borderId="20" xfId="0" applyNumberFormat="1" applyFill="1" applyBorder="1" applyAlignment="1" applyProtection="1">
      <alignment horizontal="center"/>
      <protection locked="0"/>
    </xf>
    <xf numFmtId="2" fontId="9" fillId="0" borderId="12" xfId="0" applyNumberFormat="1" applyFont="1" applyFill="1" applyBorder="1" applyAlignment="1" applyProtection="1">
      <alignment horizontal="center" vertical="center"/>
      <protection/>
    </xf>
    <xf numFmtId="2" fontId="9" fillId="0" borderId="14" xfId="0" applyNumberFormat="1" applyFont="1" applyFill="1" applyBorder="1" applyAlignment="1" applyProtection="1">
      <alignment horizontal="center" vertical="center"/>
      <protection/>
    </xf>
    <xf numFmtId="4" fontId="0" fillId="0" borderId="10" xfId="0" applyNumberFormat="1" applyFill="1" applyBorder="1" applyAlignment="1" applyProtection="1">
      <alignment horizontal="center"/>
      <protection locked="0"/>
    </xf>
    <xf numFmtId="2" fontId="9" fillId="0" borderId="23" xfId="0" applyNumberFormat="1" applyFont="1" applyFill="1" applyBorder="1" applyAlignment="1" applyProtection="1">
      <alignment horizontal="center" vertical="center"/>
      <protection/>
    </xf>
    <xf numFmtId="0" fontId="5" fillId="0" borderId="23" xfId="0" applyFont="1" applyBorder="1" applyAlignment="1">
      <alignment horizontal="center" vertical="center"/>
    </xf>
    <xf numFmtId="4" fontId="12" fillId="32" borderId="21" xfId="0" applyNumberFormat="1" applyFont="1" applyFill="1" applyBorder="1" applyAlignment="1" applyProtection="1">
      <alignment horizontal="center"/>
      <protection/>
    </xf>
    <xf numFmtId="0" fontId="12" fillId="32" borderId="21" xfId="0" applyFont="1" applyFill="1" applyBorder="1" applyAlignment="1" applyProtection="1">
      <alignment horizontal="center"/>
      <protection/>
    </xf>
    <xf numFmtId="0" fontId="30" fillId="0" borderId="21" xfId="0" applyFont="1" applyBorder="1" applyAlignment="1">
      <alignment horizontal="center"/>
    </xf>
    <xf numFmtId="0" fontId="12" fillId="0" borderId="21" xfId="0" applyFont="1" applyBorder="1" applyAlignment="1">
      <alignment horizontal="center"/>
    </xf>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7" fillId="0" borderId="0" xfId="0" applyFont="1" applyAlignment="1">
      <alignment wrapText="1"/>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0" xfId="0" applyFont="1" applyAlignment="1">
      <alignment wrapText="1"/>
    </xf>
    <xf numFmtId="0" fontId="0" fillId="0" borderId="0" xfId="0" applyNumberFormat="1" applyFont="1" applyAlignment="1">
      <alignment horizontal="left"/>
    </xf>
    <xf numFmtId="0" fontId="0" fillId="0" borderId="10" xfId="0" applyBorder="1" applyAlignment="1">
      <alignment vertical="center"/>
    </xf>
    <xf numFmtId="0" fontId="7" fillId="0" borderId="23" xfId="0" applyFont="1" applyBorder="1" applyAlignment="1">
      <alignment horizontal="center" vertical="center"/>
    </xf>
    <xf numFmtId="0" fontId="7" fillId="0" borderId="0" xfId="0" applyFont="1"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2" fontId="0" fillId="0" borderId="12" xfId="0" applyNumberFormat="1" applyFill="1" applyBorder="1" applyAlignment="1" applyProtection="1">
      <alignment horizontal="center" vertical="center"/>
      <protection locked="0"/>
    </xf>
    <xf numFmtId="2" fontId="0" fillId="0" borderId="14" xfId="0" applyNumberFormat="1" applyFill="1" applyBorder="1" applyAlignment="1" applyProtection="1">
      <alignment horizontal="center" vertical="center"/>
      <protection locked="0"/>
    </xf>
    <xf numFmtId="2" fontId="9" fillId="0" borderId="12" xfId="0" applyNumberFormat="1" applyFont="1" applyFill="1" applyBorder="1" applyAlignment="1">
      <alignment horizontal="center" vertical="center"/>
    </xf>
    <xf numFmtId="2" fontId="9" fillId="0" borderId="14" xfId="0" applyNumberFormat="1" applyFont="1" applyFill="1" applyBorder="1" applyAlignment="1">
      <alignment horizontal="center" vertical="center"/>
    </xf>
    <xf numFmtId="1" fontId="0" fillId="0" borderId="20" xfId="0" applyNumberFormat="1" applyFont="1" applyFill="1" applyBorder="1" applyAlignment="1" applyProtection="1">
      <alignment horizontal="center" vertical="center"/>
      <protection locked="0"/>
    </xf>
    <xf numFmtId="1" fontId="0" fillId="0" borderId="13" xfId="0" applyNumberFormat="1" applyFont="1" applyFill="1" applyBorder="1" applyAlignment="1" applyProtection="1">
      <alignment horizontal="center" vertical="center"/>
      <protection locked="0"/>
    </xf>
    <xf numFmtId="2" fontId="0" fillId="0" borderId="12" xfId="0" applyNumberFormat="1" applyFill="1" applyBorder="1" applyAlignment="1">
      <alignment horizontal="center" vertical="center"/>
    </xf>
    <xf numFmtId="2" fontId="0" fillId="0" borderId="14" xfId="0" applyNumberFormat="1" applyFill="1" applyBorder="1" applyAlignment="1">
      <alignment horizontal="center" vertical="center"/>
    </xf>
    <xf numFmtId="1" fontId="0" fillId="0" borderId="12" xfId="0"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center" vertical="center"/>
      <protection locked="0"/>
    </xf>
    <xf numFmtId="2" fontId="7" fillId="0" borderId="12" xfId="0" applyNumberFormat="1" applyFont="1" applyFill="1" applyBorder="1" applyAlignment="1">
      <alignment horizontal="center" vertical="center"/>
    </xf>
    <xf numFmtId="0" fontId="0" fillId="0" borderId="14" xfId="0" applyFill="1" applyBorder="1" applyAlignment="1">
      <alignment horizontal="center" vertical="center"/>
    </xf>
    <xf numFmtId="2" fontId="0" fillId="0" borderId="20" xfId="0" applyNumberFormat="1" applyFill="1" applyBorder="1" applyAlignment="1">
      <alignment horizontal="center" vertical="center"/>
    </xf>
    <xf numFmtId="0" fontId="0" fillId="0" borderId="18" xfId="0" applyFill="1" applyBorder="1" applyAlignment="1">
      <alignment horizontal="center"/>
    </xf>
    <xf numFmtId="0" fontId="0" fillId="0" borderId="16" xfId="0" applyFill="1" applyBorder="1" applyAlignment="1">
      <alignment horizontal="center"/>
    </xf>
    <xf numFmtId="0" fontId="0" fillId="0" borderId="24" xfId="0" applyFill="1" applyBorder="1" applyAlignment="1">
      <alignment horizontal="center"/>
    </xf>
    <xf numFmtId="0" fontId="0" fillId="0" borderId="10" xfId="0" applyFill="1" applyBorder="1" applyAlignment="1">
      <alignment horizontal="center"/>
    </xf>
    <xf numFmtId="0" fontId="0" fillId="0" borderId="22" xfId="0" applyFill="1" applyBorder="1" applyAlignment="1">
      <alignment horizontal="center"/>
    </xf>
    <xf numFmtId="0" fontId="0" fillId="0" borderId="24" xfId="0" applyFill="1" applyBorder="1" applyAlignment="1">
      <alignment/>
    </xf>
    <xf numFmtId="0" fontId="0" fillId="0" borderId="22" xfId="0" applyFill="1" applyBorder="1" applyAlignment="1">
      <alignment/>
    </xf>
    <xf numFmtId="0" fontId="0" fillId="0" borderId="24" xfId="0" applyFill="1" applyBorder="1" applyAlignment="1">
      <alignment horizontal="center" wrapText="1"/>
    </xf>
    <xf numFmtId="0" fontId="0" fillId="0" borderId="22" xfId="0" applyFill="1" applyBorder="1" applyAlignment="1">
      <alignment horizontal="center" wrapText="1"/>
    </xf>
    <xf numFmtId="2" fontId="10" fillId="0" borderId="12" xfId="0" applyNumberFormat="1" applyFont="1" applyFill="1" applyBorder="1" applyAlignment="1">
      <alignment horizontal="center" vertical="center"/>
    </xf>
    <xf numFmtId="2" fontId="10" fillId="0" borderId="14" xfId="0" applyNumberFormat="1" applyFont="1" applyFill="1" applyBorder="1" applyAlignment="1">
      <alignment horizontal="center"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23" xfId="0" applyFill="1" applyBorder="1" applyAlignment="1">
      <alignment horizontal="left" vertical="center"/>
    </xf>
    <xf numFmtId="0" fontId="0" fillId="0" borderId="14" xfId="0" applyFill="1" applyBorder="1" applyAlignment="1">
      <alignment horizontal="left" vertical="center"/>
    </xf>
    <xf numFmtId="0" fontId="0" fillId="0" borderId="12" xfId="0" applyFill="1" applyBorder="1" applyAlignment="1">
      <alignment horizontal="left" vertical="center"/>
    </xf>
    <xf numFmtId="2" fontId="10" fillId="0" borderId="23" xfId="0" applyNumberFormat="1" applyFont="1" applyFill="1" applyBorder="1" applyAlignment="1">
      <alignment horizontal="center" vertical="center"/>
    </xf>
    <xf numFmtId="0" fontId="0" fillId="0" borderId="21" xfId="0" applyFill="1" applyBorder="1" applyAlignment="1">
      <alignment/>
    </xf>
    <xf numFmtId="0" fontId="0" fillId="0" borderId="21" xfId="0" applyBorder="1" applyAlignment="1" quotePrefix="1">
      <alignment/>
    </xf>
    <xf numFmtId="0" fontId="0" fillId="0" borderId="11" xfId="0" applyFill="1" applyBorder="1" applyAlignment="1">
      <alignment/>
    </xf>
    <xf numFmtId="0" fontId="0" fillId="0" borderId="13" xfId="0" applyFill="1" applyBorder="1" applyAlignment="1">
      <alignment/>
    </xf>
    <xf numFmtId="0" fontId="3" fillId="0" borderId="24" xfId="0" applyFont="1" applyFill="1" applyBorder="1" applyAlignment="1">
      <alignment horizontal="center" vertical="top" wrapText="1"/>
    </xf>
    <xf numFmtId="0" fontId="3" fillId="0" borderId="22" xfId="0" applyFont="1" applyFill="1" applyBorder="1" applyAlignment="1">
      <alignment horizontal="center" vertical="top" wrapText="1"/>
    </xf>
    <xf numFmtId="4" fontId="0" fillId="0" borderId="24" xfId="0" applyNumberFormat="1" applyFill="1" applyBorder="1" applyAlignment="1">
      <alignment horizontal="center"/>
    </xf>
    <xf numFmtId="4" fontId="0" fillId="0" borderId="22" xfId="0" applyNumberFormat="1" applyFill="1" applyBorder="1" applyAlignment="1">
      <alignment horizontal="center"/>
    </xf>
    <xf numFmtId="0" fontId="0" fillId="0" borderId="16" xfId="0" applyBorder="1" applyAlignment="1">
      <alignment vertical="top" wrapText="1"/>
    </xf>
    <xf numFmtId="0" fontId="0" fillId="0" borderId="16" xfId="0" applyBorder="1" applyAlignment="1">
      <alignment vertical="top"/>
    </xf>
    <xf numFmtId="0" fontId="7" fillId="0" borderId="0" xfId="0" applyFont="1" applyAlignment="1">
      <alignment vertical="top" wrapText="1"/>
    </xf>
    <xf numFmtId="10" fontId="7" fillId="4" borderId="12" xfId="0" applyNumberFormat="1" applyFont="1" applyFill="1" applyBorder="1" applyAlignment="1">
      <alignment/>
    </xf>
    <xf numFmtId="0" fontId="0" fillId="0" borderId="14" xfId="0" applyBorder="1" applyAlignment="1">
      <alignment/>
    </xf>
    <xf numFmtId="10" fontId="0" fillId="32" borderId="0" xfId="0" applyNumberFormat="1" applyFont="1" applyFill="1" applyBorder="1" applyAlignment="1" applyProtection="1">
      <alignment/>
      <protection locked="0"/>
    </xf>
    <xf numFmtId="0" fontId="0" fillId="0" borderId="16" xfId="0" applyBorder="1" applyAlignment="1" applyProtection="1">
      <alignment vertical="top" wrapText="1"/>
      <protection/>
    </xf>
    <xf numFmtId="0" fontId="0" fillId="0" borderId="16" xfId="0" applyBorder="1" applyAlignment="1" applyProtection="1">
      <alignment vertical="top"/>
      <protection/>
    </xf>
    <xf numFmtId="0" fontId="7"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wrapText="1"/>
      <protection/>
    </xf>
    <xf numFmtId="10" fontId="7" fillId="32" borderId="0" xfId="0" applyNumberFormat="1" applyFont="1" applyFill="1" applyBorder="1" applyAlignment="1" applyProtection="1">
      <alignment/>
      <protection/>
    </xf>
    <xf numFmtId="0" fontId="0" fillId="32" borderId="0" xfId="0" applyFill="1" applyBorder="1" applyAlignment="1" applyProtection="1">
      <alignment/>
      <protection/>
    </xf>
    <xf numFmtId="0" fontId="41" fillId="0" borderId="0" xfId="0" applyFont="1" applyBorder="1" applyAlignment="1">
      <alignment vertical="top" wrapText="1"/>
    </xf>
    <xf numFmtId="0" fontId="42" fillId="0" borderId="0" xfId="0" applyFont="1" applyBorder="1" applyAlignment="1">
      <alignment vertical="top" wrapText="1"/>
    </xf>
    <xf numFmtId="0" fontId="0" fillId="33" borderId="24" xfId="0" applyNumberFormat="1" applyFill="1" applyBorder="1" applyAlignment="1" applyProtection="1">
      <alignment/>
      <protection locked="0"/>
    </xf>
    <xf numFmtId="0" fontId="0" fillId="0" borderId="10" xfId="0" applyNumberFormat="1" applyBorder="1" applyAlignment="1" applyProtection="1">
      <alignment/>
      <protection locked="0"/>
    </xf>
    <xf numFmtId="0" fontId="0" fillId="0" borderId="22" xfId="0" applyNumberFormat="1" applyBorder="1" applyAlignment="1" applyProtection="1">
      <alignment/>
      <protection locked="0"/>
    </xf>
    <xf numFmtId="0" fontId="0" fillId="0" borderId="11"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2" fontId="0" fillId="0" borderId="0" xfId="0" applyNumberFormat="1" applyFill="1" applyBorder="1" applyAlignment="1">
      <alignment horizontal="center" vertical="center"/>
    </xf>
    <xf numFmtId="2" fontId="9" fillId="0" borderId="20" xfId="0" applyNumberFormat="1" applyFont="1" applyFill="1" applyBorder="1" applyAlignment="1">
      <alignment horizontal="center" vertical="center"/>
    </xf>
    <xf numFmtId="0" fontId="0" fillId="0" borderId="15" xfId="0" applyFill="1" applyBorder="1" applyAlignment="1" applyProtection="1">
      <alignment horizontal="left"/>
      <protection/>
    </xf>
    <xf numFmtId="0" fontId="0" fillId="0" borderId="16" xfId="0" applyFill="1" applyBorder="1" applyAlignment="1" applyProtection="1">
      <alignment horizontal="left"/>
      <protection/>
    </xf>
    <xf numFmtId="0" fontId="0" fillId="0" borderId="13" xfId="0" applyFill="1" applyBorder="1" applyAlignment="1" applyProtection="1">
      <alignment horizontal="left"/>
      <protection/>
    </xf>
    <xf numFmtId="2" fontId="9" fillId="0" borderId="11" xfId="0" applyNumberFormat="1" applyFont="1" applyFill="1" applyBorder="1" applyAlignment="1">
      <alignment horizontal="center" vertical="center"/>
    </xf>
    <xf numFmtId="2" fontId="9" fillId="0" borderId="13" xfId="0" applyNumberFormat="1" applyFont="1" applyFill="1" applyBorder="1" applyAlignment="1">
      <alignment horizontal="center" vertical="center"/>
    </xf>
    <xf numFmtId="2" fontId="0" fillId="0" borderId="18" xfId="0" applyNumberFormat="1" applyBorder="1" applyAlignment="1">
      <alignment horizontal="center" vertical="center"/>
    </xf>
    <xf numFmtId="2" fontId="0" fillId="0" borderId="16" xfId="0" applyNumberFormat="1" applyBorder="1" applyAlignment="1">
      <alignment horizontal="center" vertical="center"/>
    </xf>
    <xf numFmtId="4" fontId="12" fillId="32" borderId="24" xfId="0" applyNumberFormat="1" applyFont="1" applyFill="1" applyBorder="1" applyAlignment="1" applyProtection="1">
      <alignment horizontal="center"/>
      <protection/>
    </xf>
    <xf numFmtId="4" fontId="12" fillId="32" borderId="22" xfId="0" applyNumberFormat="1" applyFont="1" applyFill="1" applyBorder="1" applyAlignment="1" applyProtection="1">
      <alignment horizontal="center"/>
      <protection/>
    </xf>
    <xf numFmtId="0" fontId="0" fillId="0" borderId="10" xfId="0" applyNumberFormat="1" applyBorder="1" applyAlignment="1">
      <alignment/>
    </xf>
    <xf numFmtId="0" fontId="0" fillId="0" borderId="22" xfId="0" applyNumberFormat="1" applyBorder="1" applyAlignment="1">
      <alignment/>
    </xf>
    <xf numFmtId="0" fontId="3" fillId="32" borderId="15" xfId="0" applyFont="1" applyFill="1" applyBorder="1" applyAlignment="1" applyProtection="1">
      <alignment/>
      <protection/>
    </xf>
    <xf numFmtId="0" fontId="81" fillId="0" borderId="0" xfId="0" applyFont="1" applyAlignment="1">
      <alignment/>
    </xf>
    <xf numFmtId="0" fontId="82" fillId="0" borderId="0" xfId="0" applyFont="1" applyAlignment="1">
      <alignment/>
    </xf>
    <xf numFmtId="0" fontId="81" fillId="0" borderId="0" xfId="0" applyFont="1" applyAlignment="1" applyProtection="1">
      <alignment/>
      <protection locked="0"/>
    </xf>
    <xf numFmtId="14" fontId="81" fillId="0" borderId="0" xfId="0" applyNumberFormat="1" applyFont="1" applyAlignment="1">
      <alignment/>
    </xf>
    <xf numFmtId="179" fontId="81" fillId="0" borderId="0" xfId="0" applyNumberFormat="1"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29">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ont>
        <color indexed="9"/>
      </font>
    </dxf>
    <dxf>
      <fill>
        <patternFill>
          <bgColor indexed="52"/>
        </patternFill>
      </fill>
    </dxf>
    <dxf/>
    <dxf>
      <fill>
        <patternFill>
          <bgColor indexed="52"/>
        </patternFill>
      </fill>
    </dxf>
    <dxf>
      <font>
        <color auto="1"/>
      </font>
      <fill>
        <patternFill>
          <bgColor indexed="10"/>
        </patternFill>
      </fill>
    </dxf>
    <dxf>
      <font>
        <color auto="1"/>
      </font>
      <fill>
        <patternFill>
          <bgColor indexed="10"/>
        </patternFill>
      </fill>
    </dxf>
    <dxf>
      <font>
        <color auto="1"/>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52"/>
      </font>
      <fill>
        <patternFill>
          <bgColor indexed="52"/>
        </patternFill>
      </fill>
    </dxf>
    <dxf>
      <font>
        <color indexed="52"/>
      </font>
      <fill>
        <patternFill>
          <bgColor indexed="52"/>
        </patternFill>
      </fill>
    </dxf>
    <dxf>
      <font>
        <color indexed="17"/>
      </font>
      <fill>
        <patternFill>
          <bgColor indexed="17"/>
        </patternFill>
      </fill>
    </dxf>
    <dxf>
      <font>
        <color indexed="52"/>
      </font>
      <fill>
        <patternFill>
          <bgColor indexed="52"/>
        </patternFill>
      </fill>
    </dxf>
    <dxf>
      <font>
        <color indexed="52"/>
      </font>
      <fill>
        <patternFill>
          <bgColor indexed="52"/>
        </patternFill>
      </fill>
    </dxf>
    <dxf>
      <font>
        <color indexed="17"/>
      </font>
      <fill>
        <patternFill>
          <bgColor indexed="17"/>
        </patternFill>
      </fill>
    </dxf>
    <dxf>
      <font>
        <color indexed="52"/>
      </font>
      <fill>
        <patternFill>
          <bgColor indexed="52"/>
        </patternFill>
      </fill>
    </dxf>
    <dxf>
      <font>
        <color indexed="52"/>
      </font>
      <fill>
        <patternFill>
          <bgColor indexed="52"/>
        </patternFill>
      </fill>
    </dxf>
    <dxf>
      <font>
        <color indexed="17"/>
      </font>
      <fill>
        <patternFill>
          <bgColor indexed="17"/>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ill>
        <patternFill>
          <bgColor indexed="52"/>
        </patternFill>
      </fill>
    </dxf>
    <dxf>
      <font>
        <color auto="1"/>
      </font>
      <fill>
        <patternFill patternType="none">
          <bgColor indexed="65"/>
        </patternFill>
      </fill>
    </dxf>
    <dxf>
      <fill>
        <patternFill>
          <bgColor indexed="52"/>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dxf>
      <fill>
        <patternFill>
          <bgColor indexed="52"/>
        </patternFill>
      </fill>
    </dxf>
    <dxf>
      <fill>
        <patternFill>
          <bgColor indexed="52"/>
        </patternFill>
      </fill>
    </dxf>
    <dxf>
      <font>
        <color auto="1"/>
      </font>
      <fill>
        <patternFill patternType="none">
          <bgColor indexed="65"/>
        </patternFill>
      </fill>
    </dxf>
    <dxf>
      <fill>
        <patternFill>
          <bgColor indexed="52"/>
        </patternFill>
      </fill>
    </dxf>
    <dxf>
      <font>
        <color auto="1"/>
      </font>
      <fill>
        <patternFill>
          <bgColor indexed="52"/>
        </patternFill>
      </fill>
    </dxf>
    <dxf>
      <font>
        <color auto="1"/>
      </font>
      <fill>
        <patternFill patternType="none">
          <bgColor indexed="65"/>
        </patternFill>
      </fill>
    </dxf>
    <dxf>
      <font>
        <color auto="1"/>
      </font>
      <fill>
        <patternFill>
          <bgColor indexed="52"/>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9"/>
      </font>
    </dxf>
    <dxf>
      <font>
        <color indexed="9"/>
      </font>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52"/>
      </font>
      <fill>
        <patternFill>
          <bgColor indexed="52"/>
        </patternFill>
      </fill>
    </dxf>
    <dxf>
      <font>
        <color indexed="52"/>
      </font>
      <fill>
        <patternFill>
          <bgColor indexed="52"/>
        </patternFill>
      </fill>
    </dxf>
    <dxf>
      <font>
        <color indexed="17"/>
      </font>
      <fill>
        <patternFill>
          <bgColor indexed="17"/>
        </patternFill>
      </fill>
    </dxf>
    <dxf>
      <font>
        <color indexed="52"/>
      </font>
      <fill>
        <patternFill>
          <bgColor indexed="52"/>
        </patternFill>
      </fill>
    </dxf>
    <dxf>
      <font>
        <color indexed="52"/>
      </font>
      <fill>
        <patternFill>
          <bgColor indexed="52"/>
        </patternFill>
      </fill>
    </dxf>
    <dxf>
      <font>
        <color indexed="17"/>
      </font>
      <fill>
        <patternFill>
          <bgColor indexed="17"/>
        </patternFill>
      </fill>
    </dxf>
    <dxf>
      <font>
        <color indexed="52"/>
      </font>
      <fill>
        <patternFill>
          <bgColor indexed="52"/>
        </patternFill>
      </fill>
    </dxf>
    <dxf>
      <font>
        <color indexed="52"/>
      </font>
      <fill>
        <patternFill>
          <bgColor indexed="52"/>
        </patternFill>
      </fill>
    </dxf>
    <dxf>
      <font>
        <color indexed="17"/>
      </font>
      <fill>
        <patternFill>
          <bgColor indexed="17"/>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
      <font>
        <color indexed="10"/>
      </font>
      <fill>
        <patternFill>
          <bgColor indexed="10"/>
        </patternFill>
      </fill>
    </dxf>
    <dxf>
      <font>
        <color indexed="17"/>
      </font>
      <fill>
        <patternFill>
          <bgColor indexed="17"/>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81</xdr:row>
      <xdr:rowOff>85725</xdr:rowOff>
    </xdr:from>
    <xdr:to>
      <xdr:col>13</xdr:col>
      <xdr:colOff>381000</xdr:colOff>
      <xdr:row>81</xdr:row>
      <xdr:rowOff>85725</xdr:rowOff>
    </xdr:to>
    <xdr:sp>
      <xdr:nvSpPr>
        <xdr:cNvPr id="1" name="Line 25"/>
        <xdr:cNvSpPr>
          <a:spLocks/>
        </xdr:cNvSpPr>
      </xdr:nvSpPr>
      <xdr:spPr>
        <a:xfrm>
          <a:off x="5619750" y="139827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47</xdr:row>
      <xdr:rowOff>123825</xdr:rowOff>
    </xdr:from>
    <xdr:to>
      <xdr:col>14</xdr:col>
      <xdr:colOff>447675</xdr:colOff>
      <xdr:row>80</xdr:row>
      <xdr:rowOff>104775</xdr:rowOff>
    </xdr:to>
    <xdr:sp>
      <xdr:nvSpPr>
        <xdr:cNvPr id="2" name="Line 26"/>
        <xdr:cNvSpPr>
          <a:spLocks/>
        </xdr:cNvSpPr>
      </xdr:nvSpPr>
      <xdr:spPr>
        <a:xfrm flipV="1">
          <a:off x="6562725" y="8505825"/>
          <a:ext cx="0" cy="5324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36</xdr:row>
      <xdr:rowOff>28575</xdr:rowOff>
    </xdr:from>
    <xdr:to>
      <xdr:col>16</xdr:col>
      <xdr:colOff>142875</xdr:colOff>
      <xdr:row>47</xdr:row>
      <xdr:rowOff>0</xdr:rowOff>
    </xdr:to>
    <xdr:sp>
      <xdr:nvSpPr>
        <xdr:cNvPr id="3" name="AutoShape 27"/>
        <xdr:cNvSpPr>
          <a:spLocks/>
        </xdr:cNvSpPr>
      </xdr:nvSpPr>
      <xdr:spPr>
        <a:xfrm>
          <a:off x="6972300" y="6372225"/>
          <a:ext cx="123825"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51</xdr:row>
      <xdr:rowOff>9525</xdr:rowOff>
    </xdr:from>
    <xdr:to>
      <xdr:col>13</xdr:col>
      <xdr:colOff>95250</xdr:colOff>
      <xdr:row>56</xdr:row>
      <xdr:rowOff>9525</xdr:rowOff>
    </xdr:to>
    <xdr:sp>
      <xdr:nvSpPr>
        <xdr:cNvPr id="4" name="AutoShape 28"/>
        <xdr:cNvSpPr>
          <a:spLocks/>
        </xdr:cNvSpPr>
      </xdr:nvSpPr>
      <xdr:spPr>
        <a:xfrm>
          <a:off x="5581650" y="9039225"/>
          <a:ext cx="180975" cy="809625"/>
        </a:xfrm>
        <a:prstGeom prst="rightBrace">
          <a:avLst>
            <a:gd name="adj" fmla="val 5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13</xdr:col>
      <xdr:colOff>76200</xdr:colOff>
      <xdr:row>42</xdr:row>
      <xdr:rowOff>66675</xdr:rowOff>
    </xdr:from>
    <xdr:to>
      <xdr:col>16</xdr:col>
      <xdr:colOff>123825</xdr:colOff>
      <xdr:row>53</xdr:row>
      <xdr:rowOff>104775</xdr:rowOff>
    </xdr:to>
    <xdr:sp>
      <xdr:nvSpPr>
        <xdr:cNvPr id="5" name="AutoShape 30"/>
        <xdr:cNvSpPr>
          <a:spLocks/>
        </xdr:cNvSpPr>
      </xdr:nvSpPr>
      <xdr:spPr>
        <a:xfrm flipH="1">
          <a:off x="5743575" y="7381875"/>
          <a:ext cx="1333500" cy="2076450"/>
        </a:xfrm>
        <a:prstGeom prst="bentConnector3">
          <a:avLst>
            <a:gd name="adj" fmla="val -717"/>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81</xdr:row>
      <xdr:rowOff>85725</xdr:rowOff>
    </xdr:from>
    <xdr:to>
      <xdr:col>13</xdr:col>
      <xdr:colOff>381000</xdr:colOff>
      <xdr:row>81</xdr:row>
      <xdr:rowOff>85725</xdr:rowOff>
    </xdr:to>
    <xdr:sp>
      <xdr:nvSpPr>
        <xdr:cNvPr id="1" name="Line 25"/>
        <xdr:cNvSpPr>
          <a:spLocks/>
        </xdr:cNvSpPr>
      </xdr:nvSpPr>
      <xdr:spPr>
        <a:xfrm>
          <a:off x="5619750" y="135064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47</xdr:row>
      <xdr:rowOff>123825</xdr:rowOff>
    </xdr:from>
    <xdr:to>
      <xdr:col>14</xdr:col>
      <xdr:colOff>447675</xdr:colOff>
      <xdr:row>80</xdr:row>
      <xdr:rowOff>104775</xdr:rowOff>
    </xdr:to>
    <xdr:sp>
      <xdr:nvSpPr>
        <xdr:cNvPr id="2" name="Line 26"/>
        <xdr:cNvSpPr>
          <a:spLocks/>
        </xdr:cNvSpPr>
      </xdr:nvSpPr>
      <xdr:spPr>
        <a:xfrm flipV="1">
          <a:off x="6562725" y="8029575"/>
          <a:ext cx="0" cy="5324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36</xdr:row>
      <xdr:rowOff>9525</xdr:rowOff>
    </xdr:from>
    <xdr:to>
      <xdr:col>16</xdr:col>
      <xdr:colOff>104775</xdr:colOff>
      <xdr:row>46</xdr:row>
      <xdr:rowOff>409575</xdr:rowOff>
    </xdr:to>
    <xdr:sp>
      <xdr:nvSpPr>
        <xdr:cNvPr id="3" name="AutoShape 27"/>
        <xdr:cNvSpPr>
          <a:spLocks/>
        </xdr:cNvSpPr>
      </xdr:nvSpPr>
      <xdr:spPr>
        <a:xfrm>
          <a:off x="6972300" y="5848350"/>
          <a:ext cx="85725" cy="2028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51</xdr:row>
      <xdr:rowOff>9525</xdr:rowOff>
    </xdr:from>
    <xdr:to>
      <xdr:col>13</xdr:col>
      <xdr:colOff>76200</xdr:colOff>
      <xdr:row>56</xdr:row>
      <xdr:rowOff>9525</xdr:rowOff>
    </xdr:to>
    <xdr:sp>
      <xdr:nvSpPr>
        <xdr:cNvPr id="4" name="AutoShape 28"/>
        <xdr:cNvSpPr>
          <a:spLocks/>
        </xdr:cNvSpPr>
      </xdr:nvSpPr>
      <xdr:spPr>
        <a:xfrm>
          <a:off x="5562600" y="8562975"/>
          <a:ext cx="180975" cy="809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13</xdr:col>
      <xdr:colOff>76200</xdr:colOff>
      <xdr:row>44</xdr:row>
      <xdr:rowOff>57150</xdr:rowOff>
    </xdr:from>
    <xdr:to>
      <xdr:col>17</xdr:col>
      <xdr:colOff>0</xdr:colOff>
      <xdr:row>55</xdr:row>
      <xdr:rowOff>95250</xdr:rowOff>
    </xdr:to>
    <xdr:sp>
      <xdr:nvSpPr>
        <xdr:cNvPr id="5" name="AutoShape 30"/>
        <xdr:cNvSpPr>
          <a:spLocks/>
        </xdr:cNvSpPr>
      </xdr:nvSpPr>
      <xdr:spPr>
        <a:xfrm flipH="1">
          <a:off x="5743575" y="7191375"/>
          <a:ext cx="1314450" cy="2105025"/>
        </a:xfrm>
        <a:prstGeom prst="bentConnector3">
          <a:avLst>
            <a:gd name="adj" fmla="val -1666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81</xdr:row>
      <xdr:rowOff>85725</xdr:rowOff>
    </xdr:from>
    <xdr:to>
      <xdr:col>13</xdr:col>
      <xdr:colOff>381000</xdr:colOff>
      <xdr:row>81</xdr:row>
      <xdr:rowOff>85725</xdr:rowOff>
    </xdr:to>
    <xdr:sp>
      <xdr:nvSpPr>
        <xdr:cNvPr id="1" name="Line 25"/>
        <xdr:cNvSpPr>
          <a:spLocks/>
        </xdr:cNvSpPr>
      </xdr:nvSpPr>
      <xdr:spPr>
        <a:xfrm>
          <a:off x="5619750" y="139827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47</xdr:row>
      <xdr:rowOff>123825</xdr:rowOff>
    </xdr:from>
    <xdr:to>
      <xdr:col>14</xdr:col>
      <xdr:colOff>447675</xdr:colOff>
      <xdr:row>80</xdr:row>
      <xdr:rowOff>104775</xdr:rowOff>
    </xdr:to>
    <xdr:sp>
      <xdr:nvSpPr>
        <xdr:cNvPr id="2" name="Line 26"/>
        <xdr:cNvSpPr>
          <a:spLocks/>
        </xdr:cNvSpPr>
      </xdr:nvSpPr>
      <xdr:spPr>
        <a:xfrm flipV="1">
          <a:off x="6562725" y="8505825"/>
          <a:ext cx="0" cy="5324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36</xdr:row>
      <xdr:rowOff>28575</xdr:rowOff>
    </xdr:from>
    <xdr:to>
      <xdr:col>16</xdr:col>
      <xdr:colOff>142875</xdr:colOff>
      <xdr:row>47</xdr:row>
      <xdr:rowOff>0</xdr:rowOff>
    </xdr:to>
    <xdr:sp>
      <xdr:nvSpPr>
        <xdr:cNvPr id="3" name="AutoShape 27"/>
        <xdr:cNvSpPr>
          <a:spLocks/>
        </xdr:cNvSpPr>
      </xdr:nvSpPr>
      <xdr:spPr>
        <a:xfrm>
          <a:off x="6972300" y="6372225"/>
          <a:ext cx="123825"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51</xdr:row>
      <xdr:rowOff>9525</xdr:rowOff>
    </xdr:from>
    <xdr:to>
      <xdr:col>13</xdr:col>
      <xdr:colOff>95250</xdr:colOff>
      <xdr:row>56</xdr:row>
      <xdr:rowOff>9525</xdr:rowOff>
    </xdr:to>
    <xdr:sp>
      <xdr:nvSpPr>
        <xdr:cNvPr id="4" name="AutoShape 28"/>
        <xdr:cNvSpPr>
          <a:spLocks/>
        </xdr:cNvSpPr>
      </xdr:nvSpPr>
      <xdr:spPr>
        <a:xfrm>
          <a:off x="5581650" y="9039225"/>
          <a:ext cx="180975" cy="809625"/>
        </a:xfrm>
        <a:prstGeom prst="rightBrace">
          <a:avLst>
            <a:gd name="adj" fmla="val 5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13</xdr:col>
      <xdr:colOff>76200</xdr:colOff>
      <xdr:row>42</xdr:row>
      <xdr:rowOff>66675</xdr:rowOff>
    </xdr:from>
    <xdr:to>
      <xdr:col>16</xdr:col>
      <xdr:colOff>123825</xdr:colOff>
      <xdr:row>53</xdr:row>
      <xdr:rowOff>104775</xdr:rowOff>
    </xdr:to>
    <xdr:sp>
      <xdr:nvSpPr>
        <xdr:cNvPr id="5" name="AutoShape 30"/>
        <xdr:cNvSpPr>
          <a:spLocks/>
        </xdr:cNvSpPr>
      </xdr:nvSpPr>
      <xdr:spPr>
        <a:xfrm flipH="1">
          <a:off x="5743575" y="7381875"/>
          <a:ext cx="1333500" cy="2076450"/>
        </a:xfrm>
        <a:prstGeom prst="bentConnector3">
          <a:avLst>
            <a:gd name="adj" fmla="val -717"/>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7</xdr:col>
      <xdr:colOff>400050</xdr:colOff>
      <xdr:row>46</xdr:row>
      <xdr:rowOff>38100</xdr:rowOff>
    </xdr:from>
    <xdr:to>
      <xdr:col>8</xdr:col>
      <xdr:colOff>247650</xdr:colOff>
      <xdr:row>46</xdr:row>
      <xdr:rowOff>266700</xdr:rowOff>
    </xdr:to>
    <xdr:sp>
      <xdr:nvSpPr>
        <xdr:cNvPr id="6" name="AutoShape 30"/>
        <xdr:cNvSpPr>
          <a:spLocks/>
        </xdr:cNvSpPr>
      </xdr:nvSpPr>
      <xdr:spPr>
        <a:xfrm>
          <a:off x="4133850" y="7981950"/>
          <a:ext cx="457200" cy="228600"/>
        </a:xfrm>
        <a:prstGeom prst="bentConnector3">
          <a:avLst>
            <a:gd name="adj" fmla="val -208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6.vml" /><Relationship Id="rId3" Type="http://schemas.openxmlformats.org/officeDocument/2006/relationships/drawing" Target="../drawings/drawing3.xml" /><Relationship Id="rId4"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52"/>
  </sheetPr>
  <dimension ref="B2:Z129"/>
  <sheetViews>
    <sheetView showGridLines="0" tabSelected="1" zoomScalePageLayoutView="0" workbookViewId="0" topLeftCell="B1">
      <selection activeCell="D5" sqref="D5:G5"/>
    </sheetView>
  </sheetViews>
  <sheetFormatPr defaultColWidth="11.421875" defaultRowHeight="12.75"/>
  <cols>
    <col min="1" max="1" width="2.7109375" style="0" customWidth="1"/>
    <col min="2" max="2" width="12.28125" style="0" customWidth="1"/>
    <col min="4" max="4" width="14.421875" style="0" customWidth="1"/>
    <col min="5" max="5" width="16.140625" style="0" customWidth="1"/>
    <col min="6" max="6" width="15.8515625" style="0" customWidth="1"/>
  </cols>
  <sheetData>
    <row r="2" spans="2:23" ht="35.25">
      <c r="B2" s="211" t="s">
        <v>425</v>
      </c>
      <c r="K2" s="144"/>
      <c r="L2" s="144"/>
      <c r="M2" s="144"/>
      <c r="N2" s="144"/>
      <c r="O2" s="144"/>
      <c r="P2" s="144"/>
      <c r="Q2" s="144"/>
      <c r="R2" s="144"/>
      <c r="S2" s="144"/>
      <c r="T2" s="144"/>
      <c r="U2" s="144"/>
      <c r="V2" s="144"/>
      <c r="W2" s="144"/>
    </row>
    <row r="3" spans="2:23" ht="12.75">
      <c r="B3" t="s">
        <v>371</v>
      </c>
      <c r="H3" s="370">
        <f>Firma!H3</f>
        <v>42654</v>
      </c>
      <c r="I3" s="125"/>
      <c r="J3" s="125"/>
      <c r="K3" s="144"/>
      <c r="L3" s="144"/>
      <c r="M3" s="144"/>
      <c r="N3" s="144"/>
      <c r="O3" s="144"/>
      <c r="P3" s="144"/>
      <c r="Q3" s="144"/>
      <c r="R3" s="144"/>
      <c r="S3" s="144"/>
      <c r="T3" s="144"/>
      <c r="U3" s="144"/>
      <c r="V3" s="144"/>
      <c r="W3" s="144"/>
    </row>
    <row r="4" spans="8:23" ht="37.5" customHeight="1">
      <c r="H4" s="125"/>
      <c r="I4" s="125"/>
      <c r="J4" s="457"/>
      <c r="K4" s="457"/>
      <c r="L4" s="457"/>
      <c r="M4" s="457"/>
      <c r="N4" s="457"/>
      <c r="O4" s="457"/>
      <c r="P4" s="457"/>
      <c r="Q4" s="457"/>
      <c r="R4" s="457"/>
      <c r="S4" s="457"/>
      <c r="T4" s="457"/>
      <c r="U4" s="457"/>
      <c r="V4" s="457"/>
      <c r="W4" s="457"/>
    </row>
    <row r="5" spans="2:23" ht="12.75">
      <c r="B5" t="s">
        <v>46</v>
      </c>
      <c r="D5" s="485"/>
      <c r="E5" s="486"/>
      <c r="F5" s="486"/>
      <c r="G5" s="487"/>
      <c r="H5" s="125"/>
      <c r="J5" s="457"/>
      <c r="K5" s="457"/>
      <c r="L5" s="457"/>
      <c r="M5" s="457"/>
      <c r="N5" s="457"/>
      <c r="O5" s="457"/>
      <c r="P5" s="457"/>
      <c r="Q5" s="457"/>
      <c r="R5" s="457"/>
      <c r="S5" s="457"/>
      <c r="T5" s="457"/>
      <c r="U5" s="457"/>
      <c r="V5" s="457"/>
      <c r="W5" s="457"/>
    </row>
    <row r="6" spans="2:26" ht="12.75">
      <c r="B6" t="s">
        <v>47</v>
      </c>
      <c r="D6" s="488" t="s">
        <v>502</v>
      </c>
      <c r="E6" s="489"/>
      <c r="F6" s="489"/>
      <c r="G6" s="490"/>
      <c r="H6" s="125"/>
      <c r="I6" s="144"/>
      <c r="J6" s="457"/>
      <c r="K6" s="457"/>
      <c r="L6" s="457"/>
      <c r="M6" s="457"/>
      <c r="N6" s="457"/>
      <c r="O6" s="457"/>
      <c r="P6" s="457"/>
      <c r="Q6" s="457"/>
      <c r="R6" s="457"/>
      <c r="S6" s="457"/>
      <c r="T6" s="457"/>
      <c r="U6" s="457"/>
      <c r="V6" s="457"/>
      <c r="W6" s="457"/>
      <c r="X6" s="144"/>
      <c r="Y6" s="144"/>
      <c r="Z6" s="144"/>
    </row>
    <row r="7" spans="2:26" ht="12.75">
      <c r="B7" t="s">
        <v>48</v>
      </c>
      <c r="D7" s="488" t="s">
        <v>502</v>
      </c>
      <c r="E7" s="489"/>
      <c r="F7" s="489"/>
      <c r="G7" s="490"/>
      <c r="H7" s="125"/>
      <c r="I7" s="144"/>
      <c r="J7" s="457"/>
      <c r="K7" s="457"/>
      <c r="L7" s="457"/>
      <c r="M7" s="457"/>
      <c r="N7" s="457"/>
      <c r="O7" s="457"/>
      <c r="P7" s="457"/>
      <c r="Q7" s="457"/>
      <c r="R7" s="457"/>
      <c r="S7" s="457"/>
      <c r="T7" s="457"/>
      <c r="U7" s="457"/>
      <c r="V7" s="457"/>
      <c r="W7" s="457"/>
      <c r="X7" s="144"/>
      <c r="Y7" s="144"/>
      <c r="Z7" s="144"/>
    </row>
    <row r="8" spans="2:26" ht="12.75">
      <c r="B8" t="s">
        <v>49</v>
      </c>
      <c r="D8" s="491" t="s">
        <v>502</v>
      </c>
      <c r="E8" s="489"/>
      <c r="F8" s="489"/>
      <c r="G8" s="490"/>
      <c r="H8" s="125"/>
      <c r="I8" s="144"/>
      <c r="J8" s="457"/>
      <c r="K8" s="457"/>
      <c r="L8" s="457"/>
      <c r="M8" s="457"/>
      <c r="N8" s="457"/>
      <c r="O8" s="457"/>
      <c r="P8" s="457"/>
      <c r="Q8" s="457"/>
      <c r="R8" s="457"/>
      <c r="S8" s="457"/>
      <c r="T8" s="457"/>
      <c r="U8" s="457"/>
      <c r="V8" s="457"/>
      <c r="W8" s="457"/>
      <c r="X8" s="144"/>
      <c r="Y8" s="144"/>
      <c r="Z8" s="144"/>
    </row>
    <row r="9" spans="8:26" ht="12.75">
      <c r="H9" s="125"/>
      <c r="I9" s="144"/>
      <c r="J9" s="457"/>
      <c r="K9" s="457"/>
      <c r="L9" s="457"/>
      <c r="M9" s="457"/>
      <c r="N9" s="457"/>
      <c r="O9" s="457"/>
      <c r="P9" s="457"/>
      <c r="Q9" s="457"/>
      <c r="R9" s="457"/>
      <c r="S9" s="457"/>
      <c r="T9" s="457"/>
      <c r="U9" s="457"/>
      <c r="V9" s="457"/>
      <c r="W9" s="457"/>
      <c r="X9" s="144"/>
      <c r="Y9" s="144"/>
      <c r="Z9" s="144"/>
    </row>
    <row r="10" spans="2:26" ht="12.75">
      <c r="B10" t="s">
        <v>50</v>
      </c>
      <c r="D10" t="s">
        <v>335</v>
      </c>
      <c r="E10" s="483"/>
      <c r="F10" s="484"/>
      <c r="G10" s="484"/>
      <c r="H10" s="125"/>
      <c r="I10" s="144"/>
      <c r="J10" s="457"/>
      <c r="K10" s="457"/>
      <c r="L10" s="457"/>
      <c r="M10" s="457"/>
      <c r="N10" s="457"/>
      <c r="O10" s="457"/>
      <c r="P10" s="457"/>
      <c r="Q10" s="457"/>
      <c r="R10" s="457"/>
      <c r="S10" s="457" t="s">
        <v>360</v>
      </c>
      <c r="T10" s="457"/>
      <c r="U10" s="457"/>
      <c r="V10" s="457"/>
      <c r="W10" s="457"/>
      <c r="X10" s="118"/>
      <c r="Y10" s="144"/>
      <c r="Z10" s="144"/>
    </row>
    <row r="11" spans="8:26" ht="12.75">
      <c r="H11" s="125"/>
      <c r="I11" s="144"/>
      <c r="J11" s="457"/>
      <c r="K11" s="457"/>
      <c r="L11" s="457"/>
      <c r="M11" s="457"/>
      <c r="N11" s="457"/>
      <c r="O11" s="457"/>
      <c r="P11" s="457"/>
      <c r="Q11" s="457"/>
      <c r="R11" s="457"/>
      <c r="S11" s="457" t="s">
        <v>365</v>
      </c>
      <c r="T11" s="457"/>
      <c r="U11" s="457"/>
      <c r="V11" s="457"/>
      <c r="W11" s="457"/>
      <c r="X11" s="118"/>
      <c r="Y11" s="144"/>
      <c r="Z11" s="144"/>
    </row>
    <row r="12" spans="7:26" ht="12.75">
      <c r="G12" s="143"/>
      <c r="H12" s="125"/>
      <c r="I12" s="144"/>
      <c r="J12" s="457"/>
      <c r="K12" s="457"/>
      <c r="L12" s="457" t="str">
        <f>Gewerkezuordnung!B5</f>
        <v>000 Sicherheitseinrichtungen, Baustelleneinrichtung</v>
      </c>
      <c r="M12" s="457"/>
      <c r="N12" s="457"/>
      <c r="O12" s="457"/>
      <c r="P12" s="457"/>
      <c r="Q12" s="457"/>
      <c r="R12" s="457"/>
      <c r="S12" s="457" t="s">
        <v>363</v>
      </c>
      <c r="T12" s="457"/>
      <c r="U12" s="457"/>
      <c r="V12" s="457"/>
      <c r="W12" s="457"/>
      <c r="X12" s="118"/>
      <c r="Y12" s="144"/>
      <c r="Z12" s="144"/>
    </row>
    <row r="13" spans="7:26" ht="12.75">
      <c r="G13" s="181"/>
      <c r="H13" s="125"/>
      <c r="I13" s="144"/>
      <c r="J13" s="457"/>
      <c r="K13" s="457"/>
      <c r="L13" s="457" t="str">
        <f>Gewerkezuordnung!B6</f>
        <v>001 Gerüstarbeiten</v>
      </c>
      <c r="M13" s="457"/>
      <c r="N13" s="457"/>
      <c r="O13" s="457"/>
      <c r="P13" s="457"/>
      <c r="Q13" s="457"/>
      <c r="R13" s="457"/>
      <c r="S13" s="457" t="s">
        <v>367</v>
      </c>
      <c r="T13" s="457"/>
      <c r="U13" s="457"/>
      <c r="V13" s="457"/>
      <c r="W13" s="457"/>
      <c r="X13" s="118"/>
      <c r="Y13" s="144"/>
      <c r="Z13" s="144"/>
    </row>
    <row r="14" spans="2:26" ht="12.75">
      <c r="B14" t="s">
        <v>382</v>
      </c>
      <c r="G14" s="138"/>
      <c r="H14" s="125"/>
      <c r="I14" s="144"/>
      <c r="J14" s="457"/>
      <c r="K14" s="457"/>
      <c r="L14" s="457" t="str">
        <f>Gewerkezuordnung!B7</f>
        <v>002 Erdarbeiten</v>
      </c>
      <c r="M14" s="457"/>
      <c r="N14" s="457"/>
      <c r="O14" s="457"/>
      <c r="P14" s="457"/>
      <c r="Q14" s="457"/>
      <c r="R14" s="457"/>
      <c r="S14" s="457" t="s">
        <v>349</v>
      </c>
      <c r="T14" s="457"/>
      <c r="U14" s="457"/>
      <c r="V14" s="457"/>
      <c r="W14" s="457"/>
      <c r="X14" s="118"/>
      <c r="Y14" s="144"/>
      <c r="Z14" s="144"/>
    </row>
    <row r="15" spans="2:26" ht="12.75">
      <c r="B15" t="s">
        <v>333</v>
      </c>
      <c r="G15" s="139"/>
      <c r="H15" s="125"/>
      <c r="I15" s="144"/>
      <c r="J15" s="457"/>
      <c r="K15" s="457"/>
      <c r="L15" s="457" t="str">
        <f>Gewerkezuordnung!B8</f>
        <v>003 Landschaftsbauarbeiten</v>
      </c>
      <c r="M15" s="457"/>
      <c r="N15" s="457"/>
      <c r="O15" s="457"/>
      <c r="P15" s="457"/>
      <c r="Q15" s="457"/>
      <c r="R15" s="457"/>
      <c r="S15" s="457" t="s">
        <v>361</v>
      </c>
      <c r="T15" s="457"/>
      <c r="U15" s="457"/>
      <c r="V15" s="457"/>
      <c r="W15" s="457"/>
      <c r="X15" s="118"/>
      <c r="Y15" s="144"/>
      <c r="Z15" s="144"/>
    </row>
    <row r="16" spans="8:26" ht="12.75">
      <c r="H16" s="125"/>
      <c r="I16" s="144"/>
      <c r="J16" s="457"/>
      <c r="K16" s="457"/>
      <c r="L16" s="457" t="str">
        <f>Gewerkezuordnung!B9</f>
        <v>004 Landschaftsbauarbeiten; Pflanzen</v>
      </c>
      <c r="M16" s="457"/>
      <c r="N16" s="457"/>
      <c r="O16" s="457"/>
      <c r="P16" s="457"/>
      <c r="Q16" s="457"/>
      <c r="R16" s="457"/>
      <c r="S16" s="457" t="s">
        <v>362</v>
      </c>
      <c r="T16" s="457"/>
      <c r="U16" s="457"/>
      <c r="V16" s="457"/>
      <c r="W16" s="457"/>
      <c r="X16" s="118"/>
      <c r="Y16" s="144"/>
      <c r="Z16" s="144"/>
    </row>
    <row r="17" spans="2:26" ht="12.75">
      <c r="B17" t="s">
        <v>84</v>
      </c>
      <c r="C17" s="458">
        <v>0.5</v>
      </c>
      <c r="H17" s="125"/>
      <c r="I17" s="144"/>
      <c r="J17" s="457"/>
      <c r="K17" s="457"/>
      <c r="L17" s="457" t="str">
        <f>Gewerkezuordnung!B10</f>
        <v>005 Brunnenbauarbeiten und Aufschlussbohrungen</v>
      </c>
      <c r="M17" s="457"/>
      <c r="N17" s="457"/>
      <c r="O17" s="457"/>
      <c r="P17" s="457"/>
      <c r="Q17" s="457"/>
      <c r="R17" s="457"/>
      <c r="S17" s="457" t="s">
        <v>364</v>
      </c>
      <c r="T17" s="457"/>
      <c r="U17" s="457"/>
      <c r="V17" s="457"/>
      <c r="W17" s="457"/>
      <c r="X17" s="118"/>
      <c r="Y17" s="144"/>
      <c r="Z17" s="144"/>
    </row>
    <row r="18" spans="2:26" ht="12.75">
      <c r="B18" t="s">
        <v>85</v>
      </c>
      <c r="C18" s="54">
        <f>1-C17</f>
        <v>0.5</v>
      </c>
      <c r="H18" s="125"/>
      <c r="I18" s="144"/>
      <c r="J18" s="457"/>
      <c r="K18" s="457"/>
      <c r="L18" s="457" t="str">
        <f>Gewerkezuordnung!B11</f>
        <v>006 Bohr-, Verbau-, Ramm- und Einpressarbeiten, Anker, Pfähle und Schlitzwände</v>
      </c>
      <c r="M18" s="457"/>
      <c r="N18" s="457"/>
      <c r="O18" s="457"/>
      <c r="P18" s="457"/>
      <c r="Q18" s="457"/>
      <c r="R18" s="457"/>
      <c r="S18" s="457" t="s">
        <v>350</v>
      </c>
      <c r="T18" s="457"/>
      <c r="U18" s="457"/>
      <c r="V18" s="457"/>
      <c r="W18" s="457"/>
      <c r="X18" s="118"/>
      <c r="Y18" s="144"/>
      <c r="Z18" s="144"/>
    </row>
    <row r="19" spans="8:26" ht="12.75">
      <c r="H19" s="125"/>
      <c r="I19" s="144"/>
      <c r="J19" s="457"/>
      <c r="K19" s="457"/>
      <c r="L19" s="457" t="str">
        <f>Gewerkezuordnung!B12</f>
        <v>007 Untertagebauarbeiten</v>
      </c>
      <c r="M19" s="457"/>
      <c r="N19" s="457"/>
      <c r="O19" s="457"/>
      <c r="P19" s="457"/>
      <c r="Q19" s="457"/>
      <c r="R19" s="457"/>
      <c r="S19" s="457" t="s">
        <v>351</v>
      </c>
      <c r="T19" s="457"/>
      <c r="U19" s="457"/>
      <c r="V19" s="457"/>
      <c r="W19" s="457"/>
      <c r="X19" s="118"/>
      <c r="Y19" s="144"/>
      <c r="Z19" s="144"/>
    </row>
    <row r="20" spans="8:26" ht="12.75">
      <c r="H20" s="125"/>
      <c r="I20" s="144"/>
      <c r="J20" s="457"/>
      <c r="K20" s="457"/>
      <c r="L20" s="457" t="str">
        <f>Gewerkezuordnung!B13</f>
        <v>008 Wasserhaltungsarbeiten</v>
      </c>
      <c r="M20" s="457"/>
      <c r="N20" s="457"/>
      <c r="O20" s="457"/>
      <c r="P20" s="457"/>
      <c r="Q20" s="457"/>
      <c r="R20" s="457"/>
      <c r="S20" s="457" t="s">
        <v>369</v>
      </c>
      <c r="T20" s="457"/>
      <c r="U20" s="457"/>
      <c r="V20" s="457"/>
      <c r="W20" s="457"/>
      <c r="X20" s="118"/>
      <c r="Y20" s="144"/>
      <c r="Z20" s="144"/>
    </row>
    <row r="21" spans="2:26" ht="12.75">
      <c r="B21" s="492" t="s">
        <v>566</v>
      </c>
      <c r="C21" s="493"/>
      <c r="D21" s="493"/>
      <c r="E21" s="493"/>
      <c r="H21" s="125"/>
      <c r="I21" s="144"/>
      <c r="J21" s="457"/>
      <c r="K21" s="457"/>
      <c r="L21" s="457" t="str">
        <f>Gewerkezuordnung!B14</f>
        <v>009 Abwasserkanalarbeiten</v>
      </c>
      <c r="M21" s="457"/>
      <c r="N21" s="457"/>
      <c r="O21" s="457"/>
      <c r="P21" s="457"/>
      <c r="Q21" s="457"/>
      <c r="R21" s="457"/>
      <c r="S21" s="457" t="s">
        <v>370</v>
      </c>
      <c r="T21" s="457"/>
      <c r="U21" s="457"/>
      <c r="V21" s="457"/>
      <c r="W21" s="457"/>
      <c r="X21" s="118"/>
      <c r="Y21" s="144"/>
      <c r="Z21" s="144"/>
    </row>
    <row r="22" spans="2:26" ht="12.75">
      <c r="B22" s="493"/>
      <c r="C22" s="493"/>
      <c r="D22" s="493"/>
      <c r="E22" s="493"/>
      <c r="H22" s="125"/>
      <c r="I22" s="144"/>
      <c r="J22" s="457"/>
      <c r="K22" s="457"/>
      <c r="L22" s="457" t="str">
        <f>Gewerkezuordnung!B15</f>
        <v>010 Dränarbeiten</v>
      </c>
      <c r="M22" s="457"/>
      <c r="N22" s="457"/>
      <c r="O22" s="457"/>
      <c r="P22" s="457"/>
      <c r="Q22" s="457"/>
      <c r="R22" s="457"/>
      <c r="S22" s="457" t="s">
        <v>357</v>
      </c>
      <c r="T22" s="457"/>
      <c r="U22" s="457"/>
      <c r="V22" s="457"/>
      <c r="W22" s="457"/>
      <c r="X22" s="118"/>
      <c r="Y22" s="144"/>
      <c r="Z22" s="144"/>
    </row>
    <row r="23" spans="2:26" ht="12.75">
      <c r="B23" s="493"/>
      <c r="C23" s="493"/>
      <c r="D23" s="493"/>
      <c r="E23" s="493"/>
      <c r="H23" s="125"/>
      <c r="I23" s="144"/>
      <c r="J23" s="457"/>
      <c r="K23" s="457"/>
      <c r="L23" s="457" t="str">
        <f>Gewerkezuordnung!B16</f>
        <v>011 Abscheider- und Kleinkläranlagen</v>
      </c>
      <c r="M23" s="457"/>
      <c r="N23" s="457"/>
      <c r="O23" s="457"/>
      <c r="P23" s="457"/>
      <c r="Q23" s="457"/>
      <c r="R23" s="457"/>
      <c r="S23" s="457" t="s">
        <v>352</v>
      </c>
      <c r="T23" s="457"/>
      <c r="U23" s="457"/>
      <c r="V23" s="457"/>
      <c r="W23" s="457"/>
      <c r="X23" s="118"/>
      <c r="Y23" s="144"/>
      <c r="Z23" s="144"/>
    </row>
    <row r="24" spans="2:26" ht="12.75">
      <c r="B24" s="493"/>
      <c r="C24" s="493"/>
      <c r="D24" s="493"/>
      <c r="E24" s="493"/>
      <c r="H24" s="125"/>
      <c r="I24" s="144"/>
      <c r="J24" s="457"/>
      <c r="K24" s="457"/>
      <c r="L24" s="457" t="str">
        <f>Gewerkezuordnung!B17</f>
        <v>012 Mauerarbeiten</v>
      </c>
      <c r="M24" s="457"/>
      <c r="N24" s="457"/>
      <c r="O24" s="457"/>
      <c r="P24" s="457"/>
      <c r="Q24" s="457"/>
      <c r="R24" s="457"/>
      <c r="S24" s="457" t="s">
        <v>353</v>
      </c>
      <c r="T24" s="457"/>
      <c r="U24" s="457"/>
      <c r="V24" s="457"/>
      <c r="W24" s="457"/>
      <c r="X24" s="118"/>
      <c r="Y24" s="144"/>
      <c r="Z24" s="144"/>
    </row>
    <row r="25" spans="2:26" ht="12.75">
      <c r="B25" s="493"/>
      <c r="C25" s="493"/>
      <c r="D25" s="493"/>
      <c r="E25" s="493"/>
      <c r="H25" s="125"/>
      <c r="I25" s="144"/>
      <c r="J25" s="457"/>
      <c r="K25" s="457"/>
      <c r="L25" s="457" t="str">
        <f>Gewerkezuordnung!B18</f>
        <v>013 Betonarbeiten</v>
      </c>
      <c r="M25" s="457"/>
      <c r="N25" s="457"/>
      <c r="O25" s="457"/>
      <c r="P25" s="457"/>
      <c r="Q25" s="457"/>
      <c r="R25" s="457"/>
      <c r="S25" s="457" t="s">
        <v>366</v>
      </c>
      <c r="T25" s="457"/>
      <c r="U25" s="457"/>
      <c r="V25" s="457"/>
      <c r="W25" s="457"/>
      <c r="X25" s="118"/>
      <c r="Y25" s="144"/>
      <c r="Z25" s="144"/>
    </row>
    <row r="26" spans="2:26" ht="12.75">
      <c r="B26" s="493"/>
      <c r="C26" s="493"/>
      <c r="D26" s="493"/>
      <c r="E26" s="493"/>
      <c r="H26" s="125"/>
      <c r="I26" s="144"/>
      <c r="J26" s="457"/>
      <c r="K26" s="457"/>
      <c r="L26" s="457" t="str">
        <f>Gewerkezuordnung!B19</f>
        <v>014 Natur-, Betonwerksteinarbeiten</v>
      </c>
      <c r="M26" s="457"/>
      <c r="N26" s="457"/>
      <c r="O26" s="457"/>
      <c r="P26" s="457"/>
      <c r="Q26" s="457"/>
      <c r="R26" s="457"/>
      <c r="S26" s="457" t="s">
        <v>358</v>
      </c>
      <c r="T26" s="457"/>
      <c r="U26" s="457"/>
      <c r="V26" s="457"/>
      <c r="W26" s="457"/>
      <c r="X26" s="118"/>
      <c r="Y26" s="144"/>
      <c r="Z26" s="144"/>
    </row>
    <row r="27" spans="2:26" ht="12.75">
      <c r="B27" s="493"/>
      <c r="C27" s="493"/>
      <c r="D27" s="493"/>
      <c r="E27" s="493"/>
      <c r="H27" s="125"/>
      <c r="I27" s="144"/>
      <c r="J27" s="457"/>
      <c r="K27" s="457"/>
      <c r="L27" s="457" t="str">
        <f>Gewerkezuordnung!B20</f>
        <v>016 Zimmer- und Holzbauarbeiten</v>
      </c>
      <c r="M27" s="457"/>
      <c r="N27" s="457"/>
      <c r="O27" s="457"/>
      <c r="P27" s="457"/>
      <c r="Q27" s="457"/>
      <c r="R27" s="457"/>
      <c r="S27" s="457" t="s">
        <v>359</v>
      </c>
      <c r="T27" s="457"/>
      <c r="U27" s="457"/>
      <c r="V27" s="457"/>
      <c r="W27" s="457"/>
      <c r="X27" s="118"/>
      <c r="Y27" s="144"/>
      <c r="Z27" s="144"/>
    </row>
    <row r="28" spans="2:26" ht="12.75">
      <c r="B28" s="493"/>
      <c r="C28" s="493"/>
      <c r="D28" s="493"/>
      <c r="E28" s="493"/>
      <c r="H28" s="125"/>
      <c r="I28" s="144"/>
      <c r="J28" s="457"/>
      <c r="K28" s="457"/>
      <c r="L28" s="457" t="str">
        <f>Gewerkezuordnung!B21</f>
        <v>017 Stahlbauarbeiten</v>
      </c>
      <c r="M28" s="457"/>
      <c r="N28" s="457"/>
      <c r="O28" s="457"/>
      <c r="P28" s="457"/>
      <c r="Q28" s="457"/>
      <c r="R28" s="457"/>
      <c r="S28" s="457" t="s">
        <v>354</v>
      </c>
      <c r="T28" s="457"/>
      <c r="U28" s="457"/>
      <c r="V28" s="457"/>
      <c r="W28" s="457"/>
      <c r="X28" s="118"/>
      <c r="Y28" s="144"/>
      <c r="Z28" s="144"/>
    </row>
    <row r="29" spans="2:26" ht="12.75">
      <c r="B29" s="493"/>
      <c r="C29" s="493"/>
      <c r="D29" s="493"/>
      <c r="E29" s="493"/>
      <c r="H29" s="125"/>
      <c r="I29" s="144"/>
      <c r="J29" s="457"/>
      <c r="K29" s="457"/>
      <c r="L29" s="457" t="str">
        <f>Gewerkezuordnung!B22</f>
        <v>018 Abdichtungsarbeiten</v>
      </c>
      <c r="M29" s="457"/>
      <c r="N29" s="457"/>
      <c r="O29" s="457"/>
      <c r="P29" s="457"/>
      <c r="Q29" s="457"/>
      <c r="R29" s="457"/>
      <c r="S29" s="457" t="s">
        <v>368</v>
      </c>
      <c r="T29" s="457"/>
      <c r="U29" s="457"/>
      <c r="V29" s="457"/>
      <c r="W29" s="457"/>
      <c r="X29" s="118"/>
      <c r="Y29" s="144"/>
      <c r="Z29" s="144"/>
    </row>
    <row r="30" spans="2:26" ht="12.75">
      <c r="B30" s="493"/>
      <c r="C30" s="493"/>
      <c r="D30" s="493"/>
      <c r="E30" s="493"/>
      <c r="H30" s="125"/>
      <c r="I30" s="144"/>
      <c r="J30" s="457"/>
      <c r="K30" s="457"/>
      <c r="L30" s="457" t="str">
        <f>Gewerkezuordnung!B23</f>
        <v>020 Dachdeckungsarbeiten</v>
      </c>
      <c r="M30" s="457"/>
      <c r="N30" s="457"/>
      <c r="O30" s="457"/>
      <c r="P30" s="457"/>
      <c r="Q30" s="457"/>
      <c r="R30" s="457"/>
      <c r="S30" s="457" t="s">
        <v>355</v>
      </c>
      <c r="T30" s="457"/>
      <c r="U30" s="457"/>
      <c r="V30" s="457"/>
      <c r="W30" s="457"/>
      <c r="X30" s="118"/>
      <c r="Y30" s="144"/>
      <c r="Z30" s="144"/>
    </row>
    <row r="31" spans="2:26" ht="12.75">
      <c r="B31" s="493"/>
      <c r="C31" s="493"/>
      <c r="D31" s="493"/>
      <c r="E31" s="493"/>
      <c r="H31" s="125"/>
      <c r="I31" s="144"/>
      <c r="J31" s="457"/>
      <c r="K31" s="457"/>
      <c r="L31" s="457" t="str">
        <f>Gewerkezuordnung!B24</f>
        <v>021 Dachabdichtungsarbeiten</v>
      </c>
      <c r="M31" s="457"/>
      <c r="N31" s="457"/>
      <c r="O31" s="457"/>
      <c r="P31" s="457"/>
      <c r="Q31" s="457"/>
      <c r="R31" s="457"/>
      <c r="S31" s="457" t="s">
        <v>356</v>
      </c>
      <c r="T31" s="457"/>
      <c r="U31" s="457"/>
      <c r="V31" s="457"/>
      <c r="W31" s="457"/>
      <c r="X31" s="118"/>
      <c r="Y31" s="144"/>
      <c r="Z31" s="144"/>
    </row>
    <row r="32" spans="8:26" ht="21" customHeight="1">
      <c r="H32" s="125"/>
      <c r="I32" s="144"/>
      <c r="J32" s="457"/>
      <c r="K32" s="457"/>
      <c r="L32" s="457" t="str">
        <f>Gewerkezuordnung!B25</f>
        <v>022 Klempnerarbeiten</v>
      </c>
      <c r="M32" s="457"/>
      <c r="N32" s="457"/>
      <c r="O32" s="457"/>
      <c r="P32" s="457"/>
      <c r="Q32" s="457"/>
      <c r="R32" s="457"/>
      <c r="S32" s="457" t="s">
        <v>376</v>
      </c>
      <c r="T32" s="457"/>
      <c r="U32" s="457"/>
      <c r="V32" s="457"/>
      <c r="W32" s="457"/>
      <c r="X32" s="118"/>
      <c r="Y32" s="144"/>
      <c r="Z32" s="144"/>
    </row>
    <row r="33" spans="2:26" ht="18" customHeight="1">
      <c r="B33" s="480" t="s">
        <v>618</v>
      </c>
      <c r="C33" s="481"/>
      <c r="D33" s="481"/>
      <c r="E33" s="481"/>
      <c r="F33" s="481"/>
      <c r="G33" s="482"/>
      <c r="H33" s="125"/>
      <c r="I33" s="144"/>
      <c r="J33" s="457"/>
      <c r="K33" s="457"/>
      <c r="L33" s="457" t="str">
        <f>Gewerkezuordnung!B26</f>
        <v>023 Putz- und Stuckarbeiten, Wärmedämmsysteme</v>
      </c>
      <c r="M33" s="457"/>
      <c r="N33" s="457"/>
      <c r="O33" s="457"/>
      <c r="P33" s="457"/>
      <c r="Q33" s="457"/>
      <c r="R33" s="457"/>
      <c r="S33" s="457" t="s">
        <v>426</v>
      </c>
      <c r="T33" s="457"/>
      <c r="U33" s="457"/>
      <c r="V33" s="457"/>
      <c r="W33" s="457"/>
      <c r="X33" s="118"/>
      <c r="Y33" s="144"/>
      <c r="Z33" s="144"/>
    </row>
    <row r="34" spans="2:26" ht="12.75">
      <c r="B34" s="481"/>
      <c r="C34" s="481"/>
      <c r="D34" s="481"/>
      <c r="E34" s="481"/>
      <c r="F34" s="481"/>
      <c r="G34" s="482"/>
      <c r="H34" s="125"/>
      <c r="I34" s="144"/>
      <c r="J34" s="457"/>
      <c r="K34" s="457"/>
      <c r="L34" s="457" t="str">
        <f>Gewerkezuordnung!B27</f>
        <v>024 Fliesen- und Plattenarbeiten</v>
      </c>
      <c r="M34" s="457"/>
      <c r="N34" s="457"/>
      <c r="O34" s="457"/>
      <c r="P34" s="457"/>
      <c r="Q34" s="457"/>
      <c r="R34" s="457"/>
      <c r="S34" s="457" t="s">
        <v>427</v>
      </c>
      <c r="T34" s="457"/>
      <c r="U34" s="457"/>
      <c r="V34" s="457"/>
      <c r="W34" s="457"/>
      <c r="X34" s="118"/>
      <c r="Y34" s="144"/>
      <c r="Z34" s="144"/>
    </row>
    <row r="35" spans="2:26" ht="12.75">
      <c r="B35" s="481"/>
      <c r="C35" s="481"/>
      <c r="D35" s="481"/>
      <c r="E35" s="481"/>
      <c r="F35" s="481"/>
      <c r="G35" s="482"/>
      <c r="H35" s="125"/>
      <c r="I35" s="144"/>
      <c r="J35" s="457"/>
      <c r="K35" s="457"/>
      <c r="L35" s="457" t="str">
        <f>Gewerkezuordnung!B28</f>
        <v>025 Estricharbeiten</v>
      </c>
      <c r="M35" s="457"/>
      <c r="N35" s="457"/>
      <c r="O35" s="457"/>
      <c r="P35" s="457"/>
      <c r="Q35" s="457"/>
      <c r="R35" s="457"/>
      <c r="S35" s="457" t="s">
        <v>570</v>
      </c>
      <c r="T35" s="457"/>
      <c r="U35" s="457"/>
      <c r="V35" s="457"/>
      <c r="W35" s="457"/>
      <c r="X35" s="118"/>
      <c r="Y35" s="144"/>
      <c r="Z35" s="144"/>
    </row>
    <row r="36" spans="2:26" ht="12.75">
      <c r="B36" s="481"/>
      <c r="C36" s="481"/>
      <c r="D36" s="481"/>
      <c r="E36" s="481"/>
      <c r="F36" s="481"/>
      <c r="G36" s="482"/>
      <c r="H36" s="125"/>
      <c r="I36" s="144"/>
      <c r="J36" s="457"/>
      <c r="K36" s="457"/>
      <c r="L36" s="457" t="str">
        <f>Gewerkezuordnung!B29</f>
        <v>026 Fenster, Außentüren</v>
      </c>
      <c r="M36" s="457"/>
      <c r="N36" s="457"/>
      <c r="O36" s="457"/>
      <c r="P36" s="457"/>
      <c r="Q36" s="457"/>
      <c r="R36" s="457"/>
      <c r="S36" s="457" t="s">
        <v>571</v>
      </c>
      <c r="T36" s="457"/>
      <c r="U36" s="457"/>
      <c r="V36" s="457"/>
      <c r="W36" s="457"/>
      <c r="X36" s="118"/>
      <c r="Y36" s="144"/>
      <c r="Z36" s="144"/>
    </row>
    <row r="37" spans="2:26" ht="12.75">
      <c r="B37" s="481"/>
      <c r="C37" s="481"/>
      <c r="D37" s="481"/>
      <c r="E37" s="481"/>
      <c r="F37" s="481"/>
      <c r="G37" s="482"/>
      <c r="H37" s="125"/>
      <c r="I37" s="144"/>
      <c r="J37" s="457"/>
      <c r="K37" s="457"/>
      <c r="L37" s="457" t="str">
        <f>Gewerkezuordnung!B30</f>
        <v>027 Tischlerarbeiten</v>
      </c>
      <c r="M37" s="457"/>
      <c r="N37" s="457"/>
      <c r="O37" s="457"/>
      <c r="P37" s="457"/>
      <c r="Q37" s="457"/>
      <c r="R37" s="457"/>
      <c r="S37" s="457" t="s">
        <v>572</v>
      </c>
      <c r="T37" s="457"/>
      <c r="U37" s="457"/>
      <c r="V37" s="457"/>
      <c r="W37" s="457"/>
      <c r="X37" s="118"/>
      <c r="Y37" s="144"/>
      <c r="Z37" s="144"/>
    </row>
    <row r="38" spans="2:26" ht="12.75">
      <c r="B38" s="481"/>
      <c r="C38" s="481"/>
      <c r="D38" s="481"/>
      <c r="E38" s="481"/>
      <c r="F38" s="481"/>
      <c r="G38" s="482"/>
      <c r="H38" s="125"/>
      <c r="I38" s="144"/>
      <c r="J38" s="457"/>
      <c r="K38" s="457"/>
      <c r="L38" s="457" t="str">
        <f>Gewerkezuordnung!B31</f>
        <v>028 Parkett-, Holzpflasterarbeiten</v>
      </c>
      <c r="M38" s="457"/>
      <c r="N38" s="457"/>
      <c r="O38" s="457"/>
      <c r="P38" s="457"/>
      <c r="Q38" s="457"/>
      <c r="R38" s="457"/>
      <c r="S38" s="457" t="s">
        <v>573</v>
      </c>
      <c r="T38" s="457"/>
      <c r="U38" s="457"/>
      <c r="V38" s="457"/>
      <c r="W38" s="457"/>
      <c r="X38" s="118"/>
      <c r="Y38" s="144"/>
      <c r="Z38" s="144"/>
    </row>
    <row r="39" spans="8:26" ht="12.75">
      <c r="H39" s="125"/>
      <c r="I39" s="144"/>
      <c r="J39" s="457"/>
      <c r="K39" s="457"/>
      <c r="L39" s="457" t="str">
        <f>Gewerkezuordnung!B32</f>
        <v>029 Beschlagarbeiten</v>
      </c>
      <c r="M39" s="457"/>
      <c r="N39" s="457"/>
      <c r="O39" s="457"/>
      <c r="P39" s="457"/>
      <c r="Q39" s="457"/>
      <c r="R39" s="457"/>
      <c r="S39" s="457" t="s">
        <v>574</v>
      </c>
      <c r="T39" s="457"/>
      <c r="U39" s="457"/>
      <c r="V39" s="457"/>
      <c r="W39" s="457"/>
      <c r="X39" s="118"/>
      <c r="Y39" s="144"/>
      <c r="Z39" s="144"/>
    </row>
    <row r="40" spans="8:26" ht="12.75">
      <c r="H40" s="125"/>
      <c r="I40" s="144"/>
      <c r="J40" s="457"/>
      <c r="K40" s="457"/>
      <c r="L40" s="457" t="str">
        <f>Gewerkezuordnung!B33</f>
        <v>030 Rollladenarbeiten</v>
      </c>
      <c r="M40" s="457"/>
      <c r="N40" s="457"/>
      <c r="O40" s="457"/>
      <c r="P40" s="457"/>
      <c r="Q40" s="457"/>
      <c r="R40" s="457"/>
      <c r="S40" s="457" t="s">
        <v>575</v>
      </c>
      <c r="T40" s="457"/>
      <c r="U40" s="457"/>
      <c r="V40" s="457"/>
      <c r="W40" s="457"/>
      <c r="X40" s="118"/>
      <c r="Y40" s="144"/>
      <c r="Z40" s="144"/>
    </row>
    <row r="41" spans="2:26" ht="12.75">
      <c r="B41" s="141" t="s">
        <v>633</v>
      </c>
      <c r="H41" s="125"/>
      <c r="I41" s="144"/>
      <c r="J41" s="457"/>
      <c r="K41" s="457"/>
      <c r="L41" s="457" t="str">
        <f>Gewerkezuordnung!B34</f>
        <v>031 Metallbauarbeiten</v>
      </c>
      <c r="M41" s="457"/>
      <c r="N41" s="457"/>
      <c r="O41" s="457"/>
      <c r="P41" s="457"/>
      <c r="Q41" s="457"/>
      <c r="R41" s="457"/>
      <c r="S41" s="457"/>
      <c r="T41" s="457"/>
      <c r="U41" s="457"/>
      <c r="V41" s="457"/>
      <c r="W41" s="457"/>
      <c r="X41" s="118"/>
      <c r="Y41" s="144"/>
      <c r="Z41" s="144"/>
    </row>
    <row r="42" spans="8:26" ht="12.75">
      <c r="H42" s="125"/>
      <c r="I42" s="144"/>
      <c r="J42" s="457"/>
      <c r="K42" s="457"/>
      <c r="L42" s="457" t="str">
        <f>Gewerkezuordnung!B35</f>
        <v>032 Verglasungsarbeiten</v>
      </c>
      <c r="M42" s="457"/>
      <c r="N42" s="457"/>
      <c r="O42" s="457"/>
      <c r="P42" s="457"/>
      <c r="Q42" s="457"/>
      <c r="R42" s="457"/>
      <c r="S42" s="457"/>
      <c r="T42" s="457"/>
      <c r="U42" s="457"/>
      <c r="V42" s="457"/>
      <c r="W42" s="457"/>
      <c r="X42" s="118"/>
      <c r="Y42" s="144"/>
      <c r="Z42" s="144"/>
    </row>
    <row r="43" spans="2:26" ht="12.75">
      <c r="B43" s="141" t="s">
        <v>617</v>
      </c>
      <c r="H43" s="125"/>
      <c r="I43" s="144"/>
      <c r="J43" s="457"/>
      <c r="K43" s="457"/>
      <c r="L43" s="457" t="str">
        <f>Gewerkezuordnung!B36</f>
        <v>033 Baureinigungsarbeiten</v>
      </c>
      <c r="M43" s="457"/>
      <c r="N43" s="457"/>
      <c r="O43" s="457"/>
      <c r="P43" s="457"/>
      <c r="Q43" s="457"/>
      <c r="R43" s="457"/>
      <c r="S43" s="457"/>
      <c r="T43" s="457"/>
      <c r="U43" s="457"/>
      <c r="V43" s="457"/>
      <c r="W43" s="457"/>
      <c r="X43" s="118"/>
      <c r="Y43" s="144"/>
      <c r="Z43" s="144"/>
    </row>
    <row r="44" spans="8:26" ht="12.75">
      <c r="H44" s="125"/>
      <c r="I44" s="144"/>
      <c r="J44" s="457"/>
      <c r="K44" s="457"/>
      <c r="L44" s="457" t="str">
        <f>Gewerkezuordnung!B37</f>
        <v>034 Maler- und Lackierarbeiten</v>
      </c>
      <c r="M44" s="457"/>
      <c r="N44" s="457"/>
      <c r="O44" s="457"/>
      <c r="P44" s="457"/>
      <c r="Q44" s="457"/>
      <c r="R44" s="457"/>
      <c r="S44" s="457"/>
      <c r="T44" s="457"/>
      <c r="U44" s="457"/>
      <c r="V44" s="457"/>
      <c r="W44" s="457"/>
      <c r="X44" s="118"/>
      <c r="Y44" s="144"/>
      <c r="Z44" s="144"/>
    </row>
    <row r="45" spans="8:26" ht="12.75">
      <c r="H45" s="125"/>
      <c r="I45" s="144"/>
      <c r="J45" s="457"/>
      <c r="K45" s="457"/>
      <c r="L45" s="457" t="str">
        <f>Gewerkezuordnung!B38</f>
        <v>035 Korrosionsschutzarbeiten an Stahl- und Aluminiumbauten</v>
      </c>
      <c r="M45" s="457"/>
      <c r="N45" s="457"/>
      <c r="O45" s="457"/>
      <c r="P45" s="457"/>
      <c r="Q45" s="457"/>
      <c r="R45" s="457"/>
      <c r="S45" s="457"/>
      <c r="T45" s="457"/>
      <c r="U45" s="457"/>
      <c r="V45" s="457"/>
      <c r="W45" s="457"/>
      <c r="X45" s="118"/>
      <c r="Y45" s="144"/>
      <c r="Z45" s="144"/>
    </row>
    <row r="46" spans="8:26" ht="12.75">
      <c r="H46" s="125"/>
      <c r="I46" s="144"/>
      <c r="J46" s="457"/>
      <c r="K46" s="457"/>
      <c r="L46" s="457" t="str">
        <f>Gewerkezuordnung!B39</f>
        <v>036 Bodenbelagarbeiten</v>
      </c>
      <c r="M46" s="457"/>
      <c r="N46" s="457"/>
      <c r="O46" s="457"/>
      <c r="P46" s="457"/>
      <c r="Q46" s="457"/>
      <c r="R46" s="457"/>
      <c r="S46" s="457"/>
      <c r="T46" s="457"/>
      <c r="U46" s="457"/>
      <c r="V46" s="457"/>
      <c r="W46" s="457"/>
      <c r="X46" s="118"/>
      <c r="Y46" s="144"/>
      <c r="Z46" s="144"/>
    </row>
    <row r="47" spans="8:26" ht="12.75">
      <c r="H47" s="125"/>
      <c r="I47" s="144"/>
      <c r="J47" s="457"/>
      <c r="K47" s="457"/>
      <c r="L47" s="457" t="str">
        <f>Gewerkezuordnung!B40</f>
        <v>037 Tapezierarbeiten</v>
      </c>
      <c r="M47" s="457"/>
      <c r="N47" s="457"/>
      <c r="O47" s="457"/>
      <c r="P47" s="457"/>
      <c r="Q47" s="457"/>
      <c r="R47" s="457"/>
      <c r="S47" s="457"/>
      <c r="T47" s="457"/>
      <c r="U47" s="457"/>
      <c r="V47" s="457"/>
      <c r="W47" s="457"/>
      <c r="X47" s="118"/>
      <c r="Y47" s="144"/>
      <c r="Z47" s="144"/>
    </row>
    <row r="48" spans="8:26" ht="12.75">
      <c r="H48" s="125"/>
      <c r="I48" s="144"/>
      <c r="J48" s="457"/>
      <c r="K48" s="457"/>
      <c r="L48" s="457" t="str">
        <f>Gewerkezuordnung!B41</f>
        <v>038 Vorgehängte hinterlüftete Fassaden</v>
      </c>
      <c r="M48" s="457"/>
      <c r="N48" s="457"/>
      <c r="O48" s="457"/>
      <c r="P48" s="457"/>
      <c r="Q48" s="457"/>
      <c r="R48" s="457"/>
      <c r="S48" s="457"/>
      <c r="T48" s="457"/>
      <c r="U48" s="457"/>
      <c r="V48" s="457"/>
      <c r="W48" s="457"/>
      <c r="X48" s="118"/>
      <c r="Y48" s="144"/>
      <c r="Z48" s="144"/>
    </row>
    <row r="49" spans="8:26" ht="12.75">
      <c r="H49" s="125"/>
      <c r="I49" s="144"/>
      <c r="J49" s="457"/>
      <c r="K49" s="457"/>
      <c r="L49" s="457" t="str">
        <f>Gewerkezuordnung!B42</f>
        <v>039 Trockenbauarbeiten</v>
      </c>
      <c r="M49" s="457"/>
      <c r="N49" s="457"/>
      <c r="O49" s="457"/>
      <c r="P49" s="457"/>
      <c r="Q49" s="457"/>
      <c r="R49" s="457"/>
      <c r="S49" s="457"/>
      <c r="T49" s="457"/>
      <c r="U49" s="457"/>
      <c r="V49" s="457"/>
      <c r="W49" s="457"/>
      <c r="X49" s="118"/>
      <c r="Y49" s="144"/>
      <c r="Z49" s="144"/>
    </row>
    <row r="50" spans="8:26" ht="12.75">
      <c r="H50" s="125"/>
      <c r="I50" s="144"/>
      <c r="J50" s="457"/>
      <c r="K50" s="457"/>
      <c r="L50" s="457" t="str">
        <f>Gewerkezuordnung!B43</f>
        <v>040 Heizanlagen und zentrale Wassererwärmungsanlagen; Wärmeerzeuger und zentrale Einrichtungen</v>
      </c>
      <c r="M50" s="457"/>
      <c r="N50" s="457"/>
      <c r="O50" s="457"/>
      <c r="P50" s="457"/>
      <c r="Q50" s="457"/>
      <c r="R50" s="457"/>
      <c r="S50" s="457"/>
      <c r="T50" s="457"/>
      <c r="U50" s="457"/>
      <c r="V50" s="457"/>
      <c r="W50" s="457"/>
      <c r="X50" s="118"/>
      <c r="Y50" s="144"/>
      <c r="Z50" s="144"/>
    </row>
    <row r="51" spans="8:26" ht="12.75">
      <c r="H51" s="125"/>
      <c r="I51" s="144"/>
      <c r="J51" s="457"/>
      <c r="K51" s="457"/>
      <c r="L51" s="457" t="str">
        <f>Gewerkezuordnung!B44</f>
        <v>041 Heizanlagen und zentrale Wassererwärmungsanlagen; Heizflächen, Rohrleitungen, Armaturen</v>
      </c>
      <c r="M51" s="457"/>
      <c r="N51" s="457"/>
      <c r="O51" s="457"/>
      <c r="P51" s="457"/>
      <c r="Q51" s="457"/>
      <c r="R51" s="457"/>
      <c r="S51" s="457"/>
      <c r="T51" s="457"/>
      <c r="U51" s="457"/>
      <c r="V51" s="457"/>
      <c r="W51" s="457"/>
      <c r="X51" s="118"/>
      <c r="Y51" s="144"/>
      <c r="Z51" s="144"/>
    </row>
    <row r="52" spans="8:26" ht="12.75">
      <c r="H52" s="125"/>
      <c r="I52" s="144"/>
      <c r="J52" s="457"/>
      <c r="K52" s="457"/>
      <c r="L52" s="457" t="str">
        <f>Gewerkezuordnung!B45</f>
        <v>042 Gas- und Wasserinstallationsarbeiten, Leitungen und Armaturen</v>
      </c>
      <c r="M52" s="457"/>
      <c r="N52" s="457"/>
      <c r="O52" s="457"/>
      <c r="P52" s="457"/>
      <c r="Q52" s="457"/>
      <c r="R52" s="457"/>
      <c r="S52" s="457"/>
      <c r="T52" s="457"/>
      <c r="U52" s="457"/>
      <c r="V52" s="457"/>
      <c r="W52" s="457"/>
      <c r="X52" s="118"/>
      <c r="Y52" s="144"/>
      <c r="Z52" s="144"/>
    </row>
    <row r="53" spans="8:26" ht="12.75">
      <c r="H53" s="125"/>
      <c r="I53" s="144"/>
      <c r="J53" s="457"/>
      <c r="K53" s="457"/>
      <c r="L53" s="457" t="str">
        <f>Gewerkezuordnung!B46</f>
        <v>043 Druckrohrleitungen für Gas, Wasser und Abwasser</v>
      </c>
      <c r="M53" s="457"/>
      <c r="N53" s="457"/>
      <c r="O53" s="457"/>
      <c r="P53" s="457"/>
      <c r="Q53" s="457"/>
      <c r="R53" s="457"/>
      <c r="S53" s="457"/>
      <c r="T53" s="457"/>
      <c r="U53" s="457"/>
      <c r="V53" s="457"/>
      <c r="W53" s="457"/>
      <c r="X53" s="118"/>
      <c r="Y53" s="144"/>
      <c r="Z53" s="144"/>
    </row>
    <row r="54" spans="8:26" ht="12.75">
      <c r="H54" s="125"/>
      <c r="I54" s="144"/>
      <c r="J54" s="457"/>
      <c r="K54" s="457"/>
      <c r="L54" s="457" t="str">
        <f>Gewerkezuordnung!B47</f>
        <v>044 Abwasserinstallationsarbeiten; Leitungen, Abläufe</v>
      </c>
      <c r="M54" s="457"/>
      <c r="N54" s="457"/>
      <c r="O54" s="457"/>
      <c r="P54" s="457"/>
      <c r="Q54" s="457"/>
      <c r="R54" s="457"/>
      <c r="S54" s="457"/>
      <c r="T54" s="457"/>
      <c r="U54" s="457"/>
      <c r="V54" s="457"/>
      <c r="W54" s="457"/>
      <c r="X54" s="118"/>
      <c r="Y54" s="144"/>
      <c r="Z54" s="144"/>
    </row>
    <row r="55" spans="8:26" ht="12.75">
      <c r="H55" s="125"/>
      <c r="I55" s="144"/>
      <c r="J55" s="457"/>
      <c r="K55" s="457"/>
      <c r="L55" s="457" t="str">
        <f>Gewerkezuordnung!B48</f>
        <v>045 Gas-, Wasser- und Abwasserinstallationsarbeiten; Einrichtungsgegenstände, Sanitärausstattungen</v>
      </c>
      <c r="M55" s="457"/>
      <c r="N55" s="457"/>
      <c r="O55" s="457"/>
      <c r="P55" s="457"/>
      <c r="Q55" s="457"/>
      <c r="R55" s="457"/>
      <c r="S55" s="457"/>
      <c r="T55" s="457"/>
      <c r="U55" s="457"/>
      <c r="V55" s="457"/>
      <c r="W55" s="457"/>
      <c r="X55" s="118"/>
      <c r="Y55" s="144"/>
      <c r="Z55" s="144"/>
    </row>
    <row r="56" spans="8:26" ht="12.75">
      <c r="H56" s="125"/>
      <c r="I56" s="144"/>
      <c r="J56" s="457"/>
      <c r="K56" s="457"/>
      <c r="L56" s="457" t="str">
        <f>Gewerkezuordnung!B49</f>
        <v>046 Gas-, Wasser- und Abwasserinstallationsarbeiten; Betriebseinrichtungen</v>
      </c>
      <c r="M56" s="457"/>
      <c r="N56" s="457"/>
      <c r="O56" s="457"/>
      <c r="P56" s="457"/>
      <c r="Q56" s="457"/>
      <c r="R56" s="457"/>
      <c r="S56" s="457"/>
      <c r="T56" s="457"/>
      <c r="U56" s="457"/>
      <c r="V56" s="457"/>
      <c r="W56" s="457"/>
      <c r="X56" s="118"/>
      <c r="Y56" s="144"/>
      <c r="Z56" s="144"/>
    </row>
    <row r="57" spans="8:26" ht="12.75">
      <c r="H57" s="125"/>
      <c r="I57" s="144"/>
      <c r="J57" s="457"/>
      <c r="K57" s="457"/>
      <c r="L57" s="457" t="str">
        <f>Gewerkezuordnung!B50</f>
        <v>047 Dämmarbeiten an betriebstechnischen Anlagen; Wärme-, Kälte-, Brandschutz</v>
      </c>
      <c r="M57" s="457"/>
      <c r="N57" s="457"/>
      <c r="O57" s="457"/>
      <c r="P57" s="457"/>
      <c r="Q57" s="457"/>
      <c r="R57" s="457"/>
      <c r="S57" s="457"/>
      <c r="T57" s="457"/>
      <c r="U57" s="457"/>
      <c r="V57" s="457"/>
      <c r="W57" s="457"/>
      <c r="X57" s="118"/>
      <c r="Y57" s="144"/>
      <c r="Z57" s="144"/>
    </row>
    <row r="58" spans="8:26" ht="12.75">
      <c r="H58" s="125"/>
      <c r="I58" s="144"/>
      <c r="J58" s="457"/>
      <c r="K58" s="457"/>
      <c r="L58" s="457" t="str">
        <f>Gewerkezuordnung!B51</f>
        <v>049 Feuerlöschanlagen, Feuerlöschgeräte</v>
      </c>
      <c r="M58" s="457"/>
      <c r="N58" s="457"/>
      <c r="O58" s="457"/>
      <c r="P58" s="457"/>
      <c r="Q58" s="457"/>
      <c r="R58" s="457"/>
      <c r="S58" s="457"/>
      <c r="T58" s="457"/>
      <c r="U58" s="457"/>
      <c r="V58" s="457"/>
      <c r="W58" s="457"/>
      <c r="X58" s="118"/>
      <c r="Y58" s="144"/>
      <c r="Z58" s="144"/>
    </row>
    <row r="59" spans="8:26" ht="12.75">
      <c r="H59" s="125"/>
      <c r="I59" s="144"/>
      <c r="J59" s="457"/>
      <c r="K59" s="457"/>
      <c r="L59" s="457" t="str">
        <f>Gewerkezuordnung!B52</f>
        <v>050 Blitzschutz-/Erdungsanlagen, Überspannungsschutz</v>
      </c>
      <c r="M59" s="457"/>
      <c r="N59" s="457"/>
      <c r="O59" s="457"/>
      <c r="P59" s="457"/>
      <c r="Q59" s="457"/>
      <c r="R59" s="457"/>
      <c r="S59" s="457"/>
      <c r="T59" s="457"/>
      <c r="U59" s="457"/>
      <c r="V59" s="457"/>
      <c r="W59" s="457"/>
      <c r="X59" s="118"/>
      <c r="Y59" s="144"/>
      <c r="Z59" s="144"/>
    </row>
    <row r="60" spans="8:26" ht="12.75">
      <c r="H60" s="125"/>
      <c r="I60" s="144"/>
      <c r="J60" s="457"/>
      <c r="K60" s="457"/>
      <c r="L60" s="457" t="str">
        <f>Gewerkezuordnung!B53</f>
        <v>051 Bauleistungen für Kabelanlagen</v>
      </c>
      <c r="M60" s="457"/>
      <c r="N60" s="457"/>
      <c r="O60" s="457"/>
      <c r="P60" s="457"/>
      <c r="Q60" s="457"/>
      <c r="R60" s="457"/>
      <c r="S60" s="457"/>
      <c r="T60" s="457"/>
      <c r="U60" s="457"/>
      <c r="V60" s="457"/>
      <c r="W60" s="457"/>
      <c r="X60" s="118"/>
      <c r="Y60" s="144"/>
      <c r="Z60" s="144"/>
    </row>
    <row r="61" spans="8:26" ht="12.75">
      <c r="H61" s="125"/>
      <c r="I61" s="144"/>
      <c r="J61" s="457"/>
      <c r="K61" s="457"/>
      <c r="L61" s="457" t="str">
        <f>Gewerkezuordnung!B54</f>
        <v>052 Mittelspannungsanlagen</v>
      </c>
      <c r="M61" s="457"/>
      <c r="N61" s="457"/>
      <c r="O61" s="457"/>
      <c r="P61" s="457"/>
      <c r="Q61" s="457"/>
      <c r="R61" s="457"/>
      <c r="S61" s="457"/>
      <c r="T61" s="457"/>
      <c r="U61" s="457"/>
      <c r="V61" s="457"/>
      <c r="W61" s="457"/>
      <c r="X61" s="118"/>
      <c r="Y61" s="144"/>
      <c r="Z61" s="144"/>
    </row>
    <row r="62" spans="8:26" ht="12.75">
      <c r="H62" s="125"/>
      <c r="I62" s="144"/>
      <c r="J62" s="457"/>
      <c r="K62" s="457"/>
      <c r="L62" s="457" t="str">
        <f>Gewerkezuordnung!B55</f>
        <v>053 Niederspannungsanlagen; Kabel/Leitungen, Verlegesysteme und Installationsgeräte</v>
      </c>
      <c r="M62" s="457"/>
      <c r="N62" s="457"/>
      <c r="O62" s="457"/>
      <c r="P62" s="457"/>
      <c r="Q62" s="457"/>
      <c r="R62" s="457"/>
      <c r="S62" s="457"/>
      <c r="T62" s="457"/>
      <c r="U62" s="457"/>
      <c r="V62" s="457"/>
      <c r="W62" s="457"/>
      <c r="X62" s="118"/>
      <c r="Y62" s="144"/>
      <c r="Z62" s="144"/>
    </row>
    <row r="63" spans="8:26" ht="12.75">
      <c r="H63" s="125"/>
      <c r="I63" s="144"/>
      <c r="J63" s="457"/>
      <c r="K63" s="457"/>
      <c r="L63" s="457" t="str">
        <f>Gewerkezuordnung!B56</f>
        <v>054 Niederspannungsanlagen; Verteilersysteme und Einbaugeräte</v>
      </c>
      <c r="M63" s="457"/>
      <c r="N63" s="457"/>
      <c r="O63" s="457"/>
      <c r="P63" s="457"/>
      <c r="Q63" s="457"/>
      <c r="R63" s="457"/>
      <c r="S63" s="457"/>
      <c r="T63" s="457"/>
      <c r="U63" s="457"/>
      <c r="V63" s="457"/>
      <c r="W63" s="457"/>
      <c r="X63" s="118"/>
      <c r="Y63" s="144"/>
      <c r="Z63" s="144"/>
    </row>
    <row r="64" spans="8:26" ht="12.75">
      <c r="H64" s="125"/>
      <c r="I64" s="144"/>
      <c r="J64" s="457"/>
      <c r="K64" s="457"/>
      <c r="L64" s="457" t="str">
        <f>Gewerkezuordnung!B57</f>
        <v>055 Ersatzstromversorgungsanlagen</v>
      </c>
      <c r="M64" s="457"/>
      <c r="N64" s="457"/>
      <c r="O64" s="457"/>
      <c r="P64" s="457"/>
      <c r="Q64" s="457"/>
      <c r="R64" s="457"/>
      <c r="S64" s="457"/>
      <c r="T64" s="457"/>
      <c r="U64" s="457"/>
      <c r="V64" s="457"/>
      <c r="W64" s="457"/>
      <c r="X64" s="118"/>
      <c r="Y64" s="144"/>
      <c r="Z64" s="144"/>
    </row>
    <row r="65" spans="8:26" ht="12.75">
      <c r="H65" s="125"/>
      <c r="I65" s="144"/>
      <c r="J65" s="457"/>
      <c r="K65" s="457"/>
      <c r="L65" s="457" t="str">
        <f>Gewerkezuordnung!B58</f>
        <v>057 Gebäudesystemtechnik</v>
      </c>
      <c r="M65" s="457"/>
      <c r="N65" s="457"/>
      <c r="O65" s="457"/>
      <c r="P65" s="457"/>
      <c r="Q65" s="457"/>
      <c r="R65" s="457"/>
      <c r="S65" s="457"/>
      <c r="T65" s="457"/>
      <c r="U65" s="457"/>
      <c r="V65" s="457"/>
      <c r="W65" s="457"/>
      <c r="X65" s="118"/>
      <c r="Y65" s="144"/>
      <c r="Z65" s="144"/>
    </row>
    <row r="66" spans="8:26" ht="12.75">
      <c r="H66" s="125"/>
      <c r="I66" s="144"/>
      <c r="J66" s="457"/>
      <c r="K66" s="457"/>
      <c r="L66" s="457" t="str">
        <f>Gewerkezuordnung!B59</f>
        <v>058 Leuchten und Lampen</v>
      </c>
      <c r="M66" s="457"/>
      <c r="N66" s="457"/>
      <c r="O66" s="457"/>
      <c r="P66" s="457"/>
      <c r="Q66" s="457"/>
      <c r="R66" s="457"/>
      <c r="S66" s="457"/>
      <c r="T66" s="457"/>
      <c r="U66" s="457"/>
      <c r="V66" s="457"/>
      <c r="W66" s="457"/>
      <c r="X66" s="118"/>
      <c r="Y66" s="144"/>
      <c r="Z66" s="144"/>
    </row>
    <row r="67" spans="8:26" ht="12.75">
      <c r="H67" s="125"/>
      <c r="I67" s="144"/>
      <c r="J67" s="457"/>
      <c r="K67" s="457"/>
      <c r="L67" s="457" t="str">
        <f>Gewerkezuordnung!B60</f>
        <v>059 Sicherheitsbeleuchtungsanlagen</v>
      </c>
      <c r="M67" s="457"/>
      <c r="N67" s="457"/>
      <c r="O67" s="457"/>
      <c r="P67" s="457"/>
      <c r="Q67" s="457"/>
      <c r="R67" s="457"/>
      <c r="S67" s="457"/>
      <c r="T67" s="457"/>
      <c r="U67" s="457"/>
      <c r="V67" s="457"/>
      <c r="W67" s="457"/>
      <c r="X67" s="118"/>
      <c r="Y67" s="144"/>
      <c r="Z67" s="144"/>
    </row>
    <row r="68" spans="8:26" ht="12.75">
      <c r="H68" s="125"/>
      <c r="I68" s="144"/>
      <c r="J68" s="457"/>
      <c r="K68" s="457"/>
      <c r="L68" s="457" t="str">
        <f>Gewerkezuordnung!B61</f>
        <v>060 Elektroakustische Anlagen; Sprechanlagen, Personenrufanlagen</v>
      </c>
      <c r="M68" s="457"/>
      <c r="N68" s="457"/>
      <c r="O68" s="457"/>
      <c r="P68" s="457"/>
      <c r="Q68" s="457"/>
      <c r="R68" s="457"/>
      <c r="S68" s="457"/>
      <c r="T68" s="457"/>
      <c r="U68" s="457"/>
      <c r="V68" s="457"/>
      <c r="W68" s="457"/>
      <c r="X68" s="118"/>
      <c r="Y68" s="144"/>
      <c r="Z68" s="144"/>
    </row>
    <row r="69" spans="8:26" ht="12.75">
      <c r="H69" s="125"/>
      <c r="I69" s="144"/>
      <c r="J69" s="457"/>
      <c r="K69" s="457"/>
      <c r="L69" s="457" t="str">
        <f>Gewerkezuordnung!B62</f>
        <v>061 Kommunikationsnetze</v>
      </c>
      <c r="M69" s="457"/>
      <c r="N69" s="457"/>
      <c r="O69" s="457"/>
      <c r="P69" s="457"/>
      <c r="Q69" s="457"/>
      <c r="R69" s="457"/>
      <c r="S69" s="457"/>
      <c r="T69" s="457"/>
      <c r="U69" s="457"/>
      <c r="V69" s="457"/>
      <c r="W69" s="457"/>
      <c r="X69" s="118"/>
      <c r="Y69" s="144"/>
      <c r="Z69" s="144"/>
    </row>
    <row r="70" spans="8:26" ht="12.75">
      <c r="H70" s="125"/>
      <c r="I70" s="144"/>
      <c r="J70" s="457"/>
      <c r="K70" s="457"/>
      <c r="L70" s="457" t="str">
        <f>Gewerkezuordnung!B63</f>
        <v>062 Kommunikationsanlagen *)</v>
      </c>
      <c r="M70" s="457"/>
      <c r="N70" s="457"/>
      <c r="O70" s="457"/>
      <c r="P70" s="457"/>
      <c r="Q70" s="457"/>
      <c r="R70" s="457"/>
      <c r="S70" s="457"/>
      <c r="T70" s="457"/>
      <c r="U70" s="457"/>
      <c r="V70" s="457"/>
      <c r="W70" s="457"/>
      <c r="X70" s="118"/>
      <c r="Y70" s="144"/>
      <c r="Z70" s="144"/>
    </row>
    <row r="71" spans="8:26" ht="12.75">
      <c r="H71" s="125"/>
      <c r="I71" s="144"/>
      <c r="J71" s="457"/>
      <c r="K71" s="457"/>
      <c r="L71" s="457" t="str">
        <f>Gewerkezuordnung!B64</f>
        <v>063 Gefahrenmeldeanlagen</v>
      </c>
      <c r="M71" s="457"/>
      <c r="N71" s="457"/>
      <c r="O71" s="457"/>
      <c r="P71" s="457"/>
      <c r="Q71" s="457"/>
      <c r="R71" s="457"/>
      <c r="S71" s="457"/>
      <c r="T71" s="457"/>
      <c r="U71" s="457"/>
      <c r="V71" s="457"/>
      <c r="W71" s="457"/>
      <c r="X71" s="118"/>
      <c r="Y71" s="144"/>
      <c r="Z71" s="144"/>
    </row>
    <row r="72" spans="8:26" ht="12.75">
      <c r="H72" s="125"/>
      <c r="I72" s="144"/>
      <c r="J72" s="457"/>
      <c r="K72" s="457"/>
      <c r="L72" s="457" t="str">
        <f>Gewerkezuordnung!B65</f>
        <v>064 Zutrittskontroll-, Zeiterfassungssysteme</v>
      </c>
      <c r="M72" s="457"/>
      <c r="N72" s="457"/>
      <c r="O72" s="457"/>
      <c r="P72" s="457"/>
      <c r="Q72" s="457"/>
      <c r="R72" s="457"/>
      <c r="S72" s="457"/>
      <c r="T72" s="457"/>
      <c r="U72" s="457"/>
      <c r="V72" s="457"/>
      <c r="W72" s="457"/>
      <c r="X72" s="118"/>
      <c r="Y72" s="144"/>
      <c r="Z72" s="144"/>
    </row>
    <row r="73" spans="8:26" ht="12.75">
      <c r="H73" s="125"/>
      <c r="I73" s="144"/>
      <c r="J73" s="457"/>
      <c r="K73" s="457"/>
      <c r="L73" s="457" t="str">
        <f>Gewerkezuordnung!B66</f>
        <v>069 Aufzüge</v>
      </c>
      <c r="M73" s="457"/>
      <c r="N73" s="457"/>
      <c r="O73" s="457"/>
      <c r="P73" s="457"/>
      <c r="Q73" s="457"/>
      <c r="R73" s="457"/>
      <c r="S73" s="457"/>
      <c r="T73" s="457"/>
      <c r="U73" s="457"/>
      <c r="V73" s="457"/>
      <c r="W73" s="457"/>
      <c r="X73" s="118"/>
      <c r="Y73" s="144"/>
      <c r="Z73" s="144"/>
    </row>
    <row r="74" spans="8:26" ht="12.75">
      <c r="H74" s="125"/>
      <c r="I74" s="144"/>
      <c r="J74" s="457"/>
      <c r="K74" s="457"/>
      <c r="L74" s="457" t="str">
        <f>Gewerkezuordnung!B67</f>
        <v>070 Gebäudeautomation</v>
      </c>
      <c r="M74" s="457"/>
      <c r="N74" s="457"/>
      <c r="O74" s="457"/>
      <c r="P74" s="457"/>
      <c r="Q74" s="457"/>
      <c r="R74" s="457"/>
      <c r="S74" s="457"/>
      <c r="T74" s="457"/>
      <c r="U74" s="457"/>
      <c r="V74" s="457"/>
      <c r="W74" s="457"/>
      <c r="X74" s="118"/>
      <c r="Y74" s="144"/>
      <c r="Z74" s="144"/>
    </row>
    <row r="75" spans="8:26" ht="12.75">
      <c r="H75" s="125"/>
      <c r="I75" s="144"/>
      <c r="J75" s="457"/>
      <c r="K75" s="457"/>
      <c r="L75" s="457" t="str">
        <f>Gewerkezuordnung!B68</f>
        <v>075 Raumlufttechnische Anlagen</v>
      </c>
      <c r="M75" s="457"/>
      <c r="N75" s="457"/>
      <c r="O75" s="457"/>
      <c r="P75" s="457"/>
      <c r="Q75" s="457"/>
      <c r="R75" s="457"/>
      <c r="S75" s="457"/>
      <c r="T75" s="457"/>
      <c r="U75" s="457"/>
      <c r="V75" s="457"/>
      <c r="W75" s="457"/>
      <c r="X75" s="118"/>
      <c r="Y75" s="144"/>
      <c r="Z75" s="144"/>
    </row>
    <row r="76" spans="8:26" ht="12.75">
      <c r="H76" s="125"/>
      <c r="I76" s="144"/>
      <c r="J76" s="457"/>
      <c r="K76" s="457"/>
      <c r="L76" s="457" t="str">
        <f>Gewerkezuordnung!B69</f>
        <v>078 Kälteanlagen für raumlufttechnische Anlagen</v>
      </c>
      <c r="M76" s="457"/>
      <c r="N76" s="457"/>
      <c r="O76" s="457"/>
      <c r="P76" s="457"/>
      <c r="Q76" s="457"/>
      <c r="R76" s="457"/>
      <c r="S76" s="457"/>
      <c r="T76" s="457"/>
      <c r="U76" s="457"/>
      <c r="V76" s="457"/>
      <c r="W76" s="457"/>
      <c r="X76" s="118"/>
      <c r="Y76" s="144"/>
      <c r="Z76" s="144"/>
    </row>
    <row r="77" spans="8:26" ht="12.75">
      <c r="H77" s="125"/>
      <c r="I77" s="144"/>
      <c r="J77" s="457"/>
      <c r="K77" s="457"/>
      <c r="L77" s="457" t="str">
        <f>Gewerkezuordnung!B70</f>
        <v>080 Straßen, Wege, Plätze</v>
      </c>
      <c r="M77" s="457"/>
      <c r="N77" s="457"/>
      <c r="O77" s="457"/>
      <c r="P77" s="457"/>
      <c r="Q77" s="457"/>
      <c r="R77" s="457"/>
      <c r="S77" s="457"/>
      <c r="T77" s="457"/>
      <c r="U77" s="457"/>
      <c r="V77" s="457"/>
      <c r="W77" s="457"/>
      <c r="X77" s="118"/>
      <c r="Y77" s="144"/>
      <c r="Z77" s="144"/>
    </row>
    <row r="78" spans="8:26" ht="12.75">
      <c r="H78" s="125"/>
      <c r="I78" s="144"/>
      <c r="J78" s="457"/>
      <c r="K78" s="457"/>
      <c r="L78" s="457" t="str">
        <f>Gewerkezuordnung!B71</f>
        <v>081 Betonerhaltungsarbeiten</v>
      </c>
      <c r="M78" s="457"/>
      <c r="N78" s="457"/>
      <c r="O78" s="457"/>
      <c r="P78" s="457"/>
      <c r="Q78" s="457"/>
      <c r="R78" s="457"/>
      <c r="S78" s="457"/>
      <c r="T78" s="457"/>
      <c r="U78" s="457"/>
      <c r="V78" s="457"/>
      <c r="W78" s="457"/>
      <c r="X78" s="118"/>
      <c r="Y78" s="144"/>
      <c r="Z78" s="144"/>
    </row>
    <row r="79" spans="8:26" ht="12.75">
      <c r="H79" s="125"/>
      <c r="I79" s="144"/>
      <c r="J79" s="457"/>
      <c r="K79" s="457"/>
      <c r="L79" s="457" t="str">
        <f>Gewerkezuordnung!B72</f>
        <v>082 Bekämpfender Holzschutz</v>
      </c>
      <c r="M79" s="457"/>
      <c r="N79" s="457"/>
      <c r="O79" s="457"/>
      <c r="P79" s="457"/>
      <c r="Q79" s="457"/>
      <c r="R79" s="457"/>
      <c r="S79" s="457"/>
      <c r="T79" s="457"/>
      <c r="U79" s="457"/>
      <c r="V79" s="457"/>
      <c r="W79" s="457"/>
      <c r="X79" s="118"/>
      <c r="Y79" s="144"/>
      <c r="Z79" s="144"/>
    </row>
    <row r="80" spans="8:26" ht="12.75">
      <c r="H80" s="125"/>
      <c r="I80" s="144"/>
      <c r="J80" s="457"/>
      <c r="K80" s="457"/>
      <c r="L80" s="457" t="str">
        <f>Gewerkezuordnung!B73</f>
        <v>083 Sanierungsarbeiten an schadstoffhaltigen Bauteilen</v>
      </c>
      <c r="M80" s="457"/>
      <c r="N80" s="457"/>
      <c r="O80" s="457"/>
      <c r="P80" s="457"/>
      <c r="Q80" s="457"/>
      <c r="R80" s="457"/>
      <c r="S80" s="457"/>
      <c r="T80" s="457"/>
      <c r="U80" s="457"/>
      <c r="V80" s="457"/>
      <c r="W80" s="457"/>
      <c r="X80" s="118"/>
      <c r="Y80" s="144"/>
      <c r="Z80" s="144"/>
    </row>
    <row r="81" spans="8:26" ht="12.75">
      <c r="H81" s="125"/>
      <c r="I81" s="144"/>
      <c r="J81" s="457"/>
      <c r="K81" s="457"/>
      <c r="L81" s="457" t="str">
        <f>Gewerkezuordnung!B74</f>
        <v>084 Abbrucharbeiten</v>
      </c>
      <c r="M81" s="457"/>
      <c r="N81" s="457"/>
      <c r="O81" s="457"/>
      <c r="P81" s="457"/>
      <c r="Q81" s="457"/>
      <c r="R81" s="457"/>
      <c r="S81" s="457"/>
      <c r="T81" s="457"/>
      <c r="U81" s="457"/>
      <c r="V81" s="457"/>
      <c r="W81" s="457"/>
      <c r="X81" s="118"/>
      <c r="Y81" s="144"/>
      <c r="Z81" s="144"/>
    </row>
    <row r="82" spans="8:26" ht="12.75">
      <c r="H82" s="125"/>
      <c r="I82" s="144"/>
      <c r="J82" s="457"/>
      <c r="K82" s="457"/>
      <c r="L82" s="457" t="str">
        <f>Gewerkezuordnung!B75</f>
        <v>085 Rohrvortrieb</v>
      </c>
      <c r="M82" s="457"/>
      <c r="N82" s="457"/>
      <c r="O82" s="457"/>
      <c r="P82" s="457"/>
      <c r="Q82" s="457"/>
      <c r="R82" s="457"/>
      <c r="S82" s="457"/>
      <c r="T82" s="457"/>
      <c r="U82" s="457"/>
      <c r="V82" s="457"/>
      <c r="W82" s="457"/>
      <c r="X82" s="118"/>
      <c r="Y82" s="144"/>
      <c r="Z82" s="144"/>
    </row>
    <row r="83" spans="8:26" ht="12.75">
      <c r="H83" s="125"/>
      <c r="I83" s="144"/>
      <c r="J83" s="457"/>
      <c r="K83" s="457"/>
      <c r="L83" s="457" t="str">
        <f>Gewerkezuordnung!B76</f>
        <v>087 Abfallentsorgung; Verwertung und Beseitigung</v>
      </c>
      <c r="M83" s="457"/>
      <c r="N83" s="457"/>
      <c r="O83" s="457"/>
      <c r="P83" s="457"/>
      <c r="Q83" s="457"/>
      <c r="R83" s="457"/>
      <c r="S83" s="457"/>
      <c r="T83" s="457"/>
      <c r="U83" s="457"/>
      <c r="V83" s="457"/>
      <c r="W83" s="457"/>
      <c r="X83" s="118"/>
      <c r="Y83" s="144"/>
      <c r="Z83" s="144"/>
    </row>
    <row r="84" spans="8:26" ht="12.75">
      <c r="H84" s="125"/>
      <c r="I84" s="144"/>
      <c r="J84" s="457"/>
      <c r="K84" s="457"/>
      <c r="L84" s="457" t="str">
        <f>Gewerkezuordnung!B77</f>
        <v>090 Baulogistik</v>
      </c>
      <c r="M84" s="457"/>
      <c r="N84" s="457"/>
      <c r="O84" s="457"/>
      <c r="P84" s="457"/>
      <c r="Q84" s="457"/>
      <c r="R84" s="457"/>
      <c r="S84" s="457"/>
      <c r="T84" s="457"/>
      <c r="U84" s="457"/>
      <c r="V84" s="457"/>
      <c r="W84" s="457"/>
      <c r="X84" s="118"/>
      <c r="Y84" s="144"/>
      <c r="Z84" s="144"/>
    </row>
    <row r="85" spans="8:26" ht="12.75">
      <c r="H85" s="125"/>
      <c r="I85" s="144"/>
      <c r="J85" s="457"/>
      <c r="K85" s="457"/>
      <c r="L85" s="457" t="str">
        <f>Gewerkezuordnung!B78</f>
        <v>091 Stundenlohnarbeiten</v>
      </c>
      <c r="M85" s="457"/>
      <c r="N85" s="457"/>
      <c r="O85" s="457"/>
      <c r="P85" s="457"/>
      <c r="Q85" s="457"/>
      <c r="R85" s="457"/>
      <c r="S85" s="457"/>
      <c r="T85" s="457"/>
      <c r="U85" s="457"/>
      <c r="V85" s="457"/>
      <c r="W85" s="457"/>
      <c r="X85" s="118"/>
      <c r="Y85" s="144"/>
      <c r="Z85" s="144"/>
    </row>
    <row r="86" spans="8:26" ht="12.75">
      <c r="H86" s="125"/>
      <c r="I86" s="144"/>
      <c r="J86" s="457"/>
      <c r="K86" s="457"/>
      <c r="L86" s="457" t="str">
        <f>Gewerkezuordnung!B79</f>
        <v>096 Bauarbeiten an Bahnübergängen (alt LB 482)</v>
      </c>
      <c r="M86" s="457"/>
      <c r="N86" s="457"/>
      <c r="O86" s="457"/>
      <c r="P86" s="457"/>
      <c r="Q86" s="457"/>
      <c r="R86" s="457"/>
      <c r="S86" s="457"/>
      <c r="T86" s="457"/>
      <c r="U86" s="457"/>
      <c r="V86" s="457"/>
      <c r="W86" s="457"/>
      <c r="X86" s="118"/>
      <c r="Y86" s="144"/>
      <c r="Z86" s="144"/>
    </row>
    <row r="87" spans="8:26" ht="12.75">
      <c r="H87" s="125"/>
      <c r="I87" s="144"/>
      <c r="J87" s="457"/>
      <c r="K87" s="457"/>
      <c r="L87" s="457" t="str">
        <f>Gewerkezuordnung!B80</f>
        <v>097 Bauarbeiten an Gleisen und Weichen (alt LB 486)</v>
      </c>
      <c r="M87" s="457"/>
      <c r="N87" s="457"/>
      <c r="O87" s="457"/>
      <c r="P87" s="457"/>
      <c r="Q87" s="457"/>
      <c r="R87" s="457"/>
      <c r="S87" s="457"/>
      <c r="T87" s="457"/>
      <c r="U87" s="457"/>
      <c r="V87" s="457"/>
      <c r="W87" s="457"/>
      <c r="X87" s="118"/>
      <c r="Y87" s="144"/>
      <c r="Z87" s="144"/>
    </row>
    <row r="88" spans="8:26" ht="12.75">
      <c r="H88" s="125"/>
      <c r="I88" s="144"/>
      <c r="J88" s="457"/>
      <c r="K88" s="457"/>
      <c r="L88" s="457" t="str">
        <f>Gewerkezuordnung!B81</f>
        <v>098 Winterbau-Schutzmaßnahmen</v>
      </c>
      <c r="M88" s="457"/>
      <c r="N88" s="457"/>
      <c r="O88" s="457"/>
      <c r="P88" s="457"/>
      <c r="Q88" s="457"/>
      <c r="R88" s="457"/>
      <c r="S88" s="457"/>
      <c r="T88" s="457"/>
      <c r="U88" s="457"/>
      <c r="V88" s="457"/>
      <c r="W88" s="457"/>
      <c r="X88" s="118"/>
      <c r="Y88" s="144"/>
      <c r="Z88" s="144"/>
    </row>
    <row r="89" spans="8:26" ht="12.75">
      <c r="H89" s="125"/>
      <c r="I89" s="144"/>
      <c r="J89" s="457"/>
      <c r="K89" s="457"/>
      <c r="L89" s="457" t="str">
        <f>Gewerkezuordnung!B82</f>
        <v>904 Bodenbewegungen, Geotextilien</v>
      </c>
      <c r="M89" s="457"/>
      <c r="N89" s="457"/>
      <c r="O89" s="457"/>
      <c r="P89" s="457"/>
      <c r="Q89" s="457"/>
      <c r="R89" s="457"/>
      <c r="S89" s="457"/>
      <c r="T89" s="457"/>
      <c r="U89" s="457"/>
      <c r="V89" s="457"/>
      <c r="W89" s="457"/>
      <c r="X89" s="118"/>
      <c r="Y89" s="144"/>
      <c r="Z89" s="144"/>
    </row>
    <row r="90" spans="8:26" ht="12.75">
      <c r="H90" s="125"/>
      <c r="I90" s="144"/>
      <c r="J90" s="457"/>
      <c r="K90" s="457"/>
      <c r="L90" s="457" t="str">
        <f>Gewerkezuordnung!B83</f>
        <v>905 Leitungsgräben, Baugruben, Bauwerkshinterfüllungen</v>
      </c>
      <c r="M90" s="457"/>
      <c r="N90" s="457"/>
      <c r="O90" s="457"/>
      <c r="P90" s="457"/>
      <c r="Q90" s="457"/>
      <c r="R90" s="457"/>
      <c r="S90" s="457"/>
      <c r="T90" s="457"/>
      <c r="U90" s="457"/>
      <c r="V90" s="457"/>
      <c r="W90" s="457"/>
      <c r="X90" s="118"/>
      <c r="Y90" s="144"/>
      <c r="Z90" s="144"/>
    </row>
    <row r="91" spans="8:26" ht="12.75">
      <c r="H91" s="125"/>
      <c r="I91" s="144"/>
      <c r="J91" s="457"/>
      <c r="K91" s="457"/>
      <c r="L91" s="457" t="str">
        <f>Gewerkezuordnung!B84</f>
        <v>908 Sicherungsbauweisen</v>
      </c>
      <c r="M91" s="457"/>
      <c r="N91" s="457"/>
      <c r="O91" s="457"/>
      <c r="P91" s="457"/>
      <c r="Q91" s="457"/>
      <c r="R91" s="457"/>
      <c r="S91" s="457"/>
      <c r="T91" s="457"/>
      <c r="U91" s="457"/>
      <c r="V91" s="457"/>
      <c r="W91" s="457"/>
      <c r="X91" s="118"/>
      <c r="Y91" s="144"/>
      <c r="Z91" s="144"/>
    </row>
    <row r="92" spans="8:26" ht="12.75">
      <c r="H92" s="125"/>
      <c r="I92" s="144"/>
      <c r="J92" s="457"/>
      <c r="K92" s="457"/>
      <c r="L92" s="457" t="str">
        <f>Gewerkezuordnung!B85</f>
        <v>909 Straßen- und Brückenentwässerung, Kabelkanäle</v>
      </c>
      <c r="M92" s="457"/>
      <c r="N92" s="457"/>
      <c r="O92" s="457"/>
      <c r="P92" s="457"/>
      <c r="Q92" s="457"/>
      <c r="R92" s="457"/>
      <c r="S92" s="457"/>
      <c r="T92" s="457"/>
      <c r="U92" s="457"/>
      <c r="V92" s="457"/>
      <c r="W92" s="457"/>
      <c r="X92" s="118"/>
      <c r="Y92" s="144"/>
      <c r="Z92" s="144"/>
    </row>
    <row r="93" spans="8:24" ht="12.75">
      <c r="H93" s="125"/>
      <c r="I93" s="125"/>
      <c r="J93" s="457"/>
      <c r="K93" s="457"/>
      <c r="L93" s="457" t="str">
        <f>Gewerkezuordnung!B86</f>
        <v>913 Pflaster, Platten, Zeilen etc., Treppen, Fugen</v>
      </c>
      <c r="M93" s="457"/>
      <c r="N93" s="457"/>
      <c r="O93" s="457"/>
      <c r="P93" s="457"/>
      <c r="Q93" s="457"/>
      <c r="R93" s="457"/>
      <c r="S93" s="457"/>
      <c r="T93" s="457"/>
      <c r="U93" s="457"/>
      <c r="V93" s="457"/>
      <c r="W93" s="457"/>
      <c r="X93" s="118"/>
    </row>
    <row r="94" spans="10:24" ht="12.75">
      <c r="J94" s="457"/>
      <c r="K94" s="457"/>
      <c r="L94" s="457" t="str">
        <f>Gewerkezuordnung!B87</f>
        <v>914 Beton, Stahlbeton, Spannbeton, Stahl</v>
      </c>
      <c r="M94" s="457"/>
      <c r="N94" s="457"/>
      <c r="O94" s="457"/>
      <c r="P94" s="457"/>
      <c r="Q94" s="457"/>
      <c r="R94" s="457"/>
      <c r="S94" s="457"/>
      <c r="T94" s="457"/>
      <c r="U94" s="457"/>
      <c r="V94" s="457"/>
      <c r="W94" s="457"/>
      <c r="X94" s="118"/>
    </row>
    <row r="95" spans="10:24" ht="12.75">
      <c r="J95" s="457"/>
      <c r="K95" s="457"/>
      <c r="L95" s="457" t="str">
        <f>Gewerkezuordnung!B88</f>
        <v>915 Tunnelbau</v>
      </c>
      <c r="M95" s="457"/>
      <c r="N95" s="457"/>
      <c r="O95" s="457"/>
      <c r="P95" s="457"/>
      <c r="Q95" s="457"/>
      <c r="R95" s="457"/>
      <c r="S95" s="457"/>
      <c r="T95" s="457"/>
      <c r="U95" s="457"/>
      <c r="V95" s="457"/>
      <c r="W95" s="457"/>
      <c r="X95" s="118"/>
    </row>
    <row r="96" spans="10:24" ht="12.75">
      <c r="J96" s="457"/>
      <c r="K96" s="457"/>
      <c r="L96" s="457" t="str">
        <f>Gewerkezuordnung!B89</f>
        <v>916 Gerüste, Brückenuntersichtgeräte</v>
      </c>
      <c r="M96" s="457"/>
      <c r="N96" s="457"/>
      <c r="O96" s="457"/>
      <c r="P96" s="457"/>
      <c r="Q96" s="457"/>
      <c r="R96" s="457"/>
      <c r="S96" s="457"/>
      <c r="T96" s="457"/>
      <c r="U96" s="457"/>
      <c r="V96" s="457"/>
      <c r="W96" s="457"/>
      <c r="X96" s="118"/>
    </row>
    <row r="97" spans="10:24" ht="12.75">
      <c r="J97" s="457"/>
      <c r="K97" s="457"/>
      <c r="L97" s="457" t="str">
        <f>Gewerkezuordnung!B90</f>
        <v>917 Mauerwerk, Verblendungen, Sichtflächenbearbeitung</v>
      </c>
      <c r="M97" s="457"/>
      <c r="N97" s="457"/>
      <c r="O97" s="457"/>
      <c r="P97" s="457"/>
      <c r="Q97" s="457"/>
      <c r="R97" s="457"/>
      <c r="S97" s="457"/>
      <c r="T97" s="457"/>
      <c r="U97" s="457"/>
      <c r="V97" s="457"/>
      <c r="W97" s="457"/>
      <c r="X97" s="118"/>
    </row>
    <row r="98" spans="10:23" ht="12.75">
      <c r="J98" s="457"/>
      <c r="K98" s="457"/>
      <c r="L98" s="457" t="str">
        <f>Gewerkezuordnung!B91</f>
        <v>918 Oberflächenschutz, Dichtung, Schutz, Fuge in Beton</v>
      </c>
      <c r="M98" s="457"/>
      <c r="N98" s="457"/>
      <c r="O98" s="457"/>
      <c r="P98" s="457"/>
      <c r="Q98" s="457"/>
      <c r="R98" s="457"/>
      <c r="S98" s="457"/>
      <c r="T98" s="457"/>
      <c r="U98" s="457"/>
      <c r="V98" s="457"/>
      <c r="W98" s="457"/>
    </row>
    <row r="99" spans="10:23" ht="12.75">
      <c r="J99" s="457"/>
      <c r="K99" s="457"/>
      <c r="L99" s="457" t="str">
        <f>Gewerkezuordnung!B92</f>
        <v>919 Lager, Fahrbahnübergänge</v>
      </c>
      <c r="M99" s="457"/>
      <c r="N99" s="457"/>
      <c r="O99" s="457"/>
      <c r="P99" s="457"/>
      <c r="Q99" s="457"/>
      <c r="R99" s="457"/>
      <c r="S99" s="457"/>
      <c r="T99" s="457"/>
      <c r="U99" s="457"/>
      <c r="V99" s="457"/>
      <c r="W99" s="457"/>
    </row>
    <row r="100" spans="10:23" ht="12.75">
      <c r="J100" s="457"/>
      <c r="K100" s="457"/>
      <c r="L100" s="457" t="str">
        <f>Gewerkezuordnung!B93</f>
        <v>921 Brückenausstattung</v>
      </c>
      <c r="M100" s="457"/>
      <c r="N100" s="457"/>
      <c r="O100" s="457"/>
      <c r="P100" s="457"/>
      <c r="Q100" s="457"/>
      <c r="R100" s="457"/>
      <c r="S100" s="457"/>
      <c r="T100" s="457"/>
      <c r="U100" s="457"/>
      <c r="V100" s="457"/>
      <c r="W100" s="457"/>
    </row>
    <row r="101" spans="10:23" ht="12.75">
      <c r="J101" s="457"/>
      <c r="K101" s="457"/>
      <c r="L101" s="457" t="str">
        <f>Gewerkezuordnung!B94</f>
        <v>922 Schutz- und Leiteinrichtungen, Geländer, Zäune</v>
      </c>
      <c r="M101" s="457"/>
      <c r="N101" s="457"/>
      <c r="O101" s="457"/>
      <c r="P101" s="457"/>
      <c r="Q101" s="457"/>
      <c r="R101" s="457"/>
      <c r="S101" s="457"/>
      <c r="T101" s="457"/>
      <c r="U101" s="457"/>
      <c r="V101" s="457"/>
      <c r="W101" s="457"/>
    </row>
    <row r="102" spans="10:23" ht="12.75">
      <c r="J102" s="457"/>
      <c r="K102" s="457"/>
      <c r="L102" s="457" t="str">
        <f>Gewerkezuordnung!B95</f>
        <v>923 Behelfsbrücken</v>
      </c>
      <c r="M102" s="457"/>
      <c r="N102" s="457"/>
      <c r="O102" s="457"/>
      <c r="P102" s="457"/>
      <c r="Q102" s="457"/>
      <c r="R102" s="457"/>
      <c r="S102" s="457"/>
      <c r="T102" s="457"/>
      <c r="U102" s="457"/>
      <c r="V102" s="457"/>
      <c r="W102" s="457"/>
    </row>
    <row r="103" spans="10:23" ht="12.75">
      <c r="J103" s="457"/>
      <c r="K103" s="457"/>
      <c r="L103" s="457" t="str">
        <f>Gewerkezuordnung!B96</f>
        <v>924 Wellstahlrohre</v>
      </c>
      <c r="M103" s="457"/>
      <c r="N103" s="457"/>
      <c r="O103" s="457"/>
      <c r="P103" s="457"/>
      <c r="Q103" s="457"/>
      <c r="R103" s="457"/>
      <c r="S103" s="457"/>
      <c r="T103" s="457"/>
      <c r="U103" s="457"/>
      <c r="V103" s="457"/>
      <c r="W103" s="457"/>
    </row>
    <row r="104" spans="10:23" ht="12.75">
      <c r="J104" s="457"/>
      <c r="K104" s="457"/>
      <c r="L104" s="457" t="str">
        <f>Gewerkezuordnung!B97</f>
        <v>925 Lärmschutzwände, Steilwandkonstruktionen, Bekleidungen</v>
      </c>
      <c r="M104" s="457"/>
      <c r="N104" s="457"/>
      <c r="O104" s="457"/>
      <c r="P104" s="457"/>
      <c r="Q104" s="457"/>
      <c r="R104" s="457"/>
      <c r="S104" s="457"/>
      <c r="T104" s="457"/>
      <c r="U104" s="457"/>
      <c r="V104" s="457"/>
      <c r="W104" s="457"/>
    </row>
    <row r="105" spans="10:23" ht="12.75">
      <c r="J105" s="457"/>
      <c r="K105" s="457"/>
      <c r="L105" s="457" t="str">
        <f>Gewerkezuordnung!B98</f>
        <v>927 Instandsetzung von Ingenieurbauwerken</v>
      </c>
      <c r="M105" s="457"/>
      <c r="N105" s="457"/>
      <c r="O105" s="457"/>
      <c r="P105" s="457"/>
      <c r="Q105" s="457"/>
      <c r="R105" s="457"/>
      <c r="S105" s="457"/>
      <c r="T105" s="457"/>
      <c r="U105" s="457"/>
      <c r="V105" s="457"/>
      <c r="W105" s="457"/>
    </row>
    <row r="106" spans="10:23" ht="12.75">
      <c r="J106" s="457"/>
      <c r="K106" s="457"/>
      <c r="L106" s="457" t="str">
        <f>Gewerkezuordnung!B99</f>
        <v>928 Fahrbahnmarkierungen</v>
      </c>
      <c r="M106" s="457"/>
      <c r="N106" s="457"/>
      <c r="O106" s="457"/>
      <c r="P106" s="457"/>
      <c r="Q106" s="457"/>
      <c r="R106" s="457"/>
      <c r="S106" s="457"/>
      <c r="T106" s="457"/>
      <c r="U106" s="457"/>
      <c r="V106" s="457"/>
      <c r="W106" s="457"/>
    </row>
    <row r="107" spans="10:23" ht="12.75">
      <c r="J107" s="457"/>
      <c r="K107" s="457"/>
      <c r="L107" s="457" t="str">
        <f>Gewerkezuordnung!B100</f>
        <v>929 Beschilderung</v>
      </c>
      <c r="M107" s="457"/>
      <c r="N107" s="457"/>
      <c r="O107" s="457"/>
      <c r="P107" s="457"/>
      <c r="Q107" s="457"/>
      <c r="R107" s="457"/>
      <c r="S107" s="457"/>
      <c r="T107" s="457"/>
      <c r="U107" s="457"/>
      <c r="V107" s="457"/>
      <c r="W107" s="457"/>
    </row>
    <row r="108" spans="10:23" ht="12.75">
      <c r="J108" s="457"/>
      <c r="K108" s="457"/>
      <c r="L108" s="275"/>
      <c r="M108" s="457"/>
      <c r="N108" s="457"/>
      <c r="O108" s="457"/>
      <c r="P108" s="457"/>
      <c r="Q108" s="457"/>
      <c r="R108" s="457"/>
      <c r="S108" s="457"/>
      <c r="T108" s="457"/>
      <c r="U108" s="457"/>
      <c r="V108" s="457"/>
      <c r="W108" s="457"/>
    </row>
    <row r="109" spans="10:23" ht="12.75">
      <c r="J109" s="457"/>
      <c r="K109" s="457"/>
      <c r="L109" s="275"/>
      <c r="M109" s="457"/>
      <c r="N109" s="457"/>
      <c r="O109" s="457"/>
      <c r="P109" s="457"/>
      <c r="Q109" s="457"/>
      <c r="R109" s="457"/>
      <c r="S109" s="457"/>
      <c r="T109" s="457"/>
      <c r="U109" s="457"/>
      <c r="V109" s="457"/>
      <c r="W109" s="457"/>
    </row>
    <row r="110" spans="10:23" ht="12.75">
      <c r="J110" s="457"/>
      <c r="K110" s="457"/>
      <c r="L110" s="275"/>
      <c r="M110" s="457"/>
      <c r="N110" s="457"/>
      <c r="O110" s="457"/>
      <c r="P110" s="457"/>
      <c r="Q110" s="457"/>
      <c r="R110" s="457"/>
      <c r="S110" s="457"/>
      <c r="T110" s="457"/>
      <c r="U110" s="457"/>
      <c r="V110" s="457"/>
      <c r="W110" s="457"/>
    </row>
    <row r="111" spans="10:23" ht="12.75">
      <c r="J111" s="457"/>
      <c r="K111" s="457"/>
      <c r="L111" s="275"/>
      <c r="M111" s="457"/>
      <c r="N111" s="457"/>
      <c r="O111" s="457"/>
      <c r="P111" s="457"/>
      <c r="Q111" s="457"/>
      <c r="R111" s="457"/>
      <c r="S111" s="457"/>
      <c r="T111" s="457"/>
      <c r="U111" s="457"/>
      <c r="V111" s="457"/>
      <c r="W111" s="457"/>
    </row>
    <row r="112" spans="10:23" ht="12.75">
      <c r="J112" s="457"/>
      <c r="K112" s="457"/>
      <c r="L112" s="275"/>
      <c r="M112" s="457"/>
      <c r="N112" s="457"/>
      <c r="O112" s="457"/>
      <c r="P112" s="457"/>
      <c r="Q112" s="457"/>
      <c r="R112" s="457"/>
      <c r="S112" s="457"/>
      <c r="T112" s="457"/>
      <c r="U112" s="457"/>
      <c r="V112" s="457"/>
      <c r="W112" s="457"/>
    </row>
    <row r="113" spans="10:23" ht="12.75">
      <c r="J113" s="457"/>
      <c r="K113" s="457"/>
      <c r="L113" s="457"/>
      <c r="M113" s="457"/>
      <c r="N113" s="457"/>
      <c r="O113" s="457"/>
      <c r="P113" s="457"/>
      <c r="Q113" s="457"/>
      <c r="R113" s="457"/>
      <c r="S113" s="457"/>
      <c r="T113" s="457"/>
      <c r="U113" s="457"/>
      <c r="V113" s="457"/>
      <c r="W113" s="457"/>
    </row>
    <row r="114" spans="10:23" ht="12.75">
      <c r="J114" s="457"/>
      <c r="K114" s="457"/>
      <c r="L114" s="457"/>
      <c r="M114" s="457"/>
      <c r="N114" s="457"/>
      <c r="O114" s="457"/>
      <c r="P114" s="457"/>
      <c r="Q114" s="457"/>
      <c r="R114" s="457"/>
      <c r="S114" s="457"/>
      <c r="T114" s="457"/>
      <c r="U114" s="457"/>
      <c r="V114" s="457"/>
      <c r="W114" s="457"/>
    </row>
    <row r="115" spans="10:23" ht="12.75">
      <c r="J115" s="457"/>
      <c r="K115" s="457"/>
      <c r="L115" s="457"/>
      <c r="M115" s="457"/>
      <c r="N115" s="457"/>
      <c r="O115" s="457"/>
      <c r="P115" s="457"/>
      <c r="Q115" s="457"/>
      <c r="R115" s="457"/>
      <c r="S115" s="457"/>
      <c r="T115" s="457"/>
      <c r="U115" s="457"/>
      <c r="V115" s="457"/>
      <c r="W115" s="457"/>
    </row>
    <row r="116" spans="10:23" ht="12.75">
      <c r="J116" s="457"/>
      <c r="K116" s="457"/>
      <c r="L116" s="457"/>
      <c r="M116" s="457"/>
      <c r="N116" s="457"/>
      <c r="O116" s="457"/>
      <c r="P116" s="457"/>
      <c r="Q116" s="457"/>
      <c r="R116" s="457"/>
      <c r="S116" s="457"/>
      <c r="T116" s="457"/>
      <c r="U116" s="457"/>
      <c r="V116" s="457"/>
      <c r="W116" s="457"/>
    </row>
    <row r="117" spans="10:23" ht="12.75">
      <c r="J117" s="457"/>
      <c r="K117" s="457"/>
      <c r="L117" s="457"/>
      <c r="M117" s="457"/>
      <c r="N117" s="457"/>
      <c r="O117" s="457"/>
      <c r="P117" s="457"/>
      <c r="Q117" s="457"/>
      <c r="R117" s="457"/>
      <c r="S117" s="457"/>
      <c r="T117" s="457"/>
      <c r="U117" s="457"/>
      <c r="V117" s="457"/>
      <c r="W117" s="457"/>
    </row>
    <row r="118" spans="10:23" ht="12.75">
      <c r="J118" s="457"/>
      <c r="K118" s="457"/>
      <c r="L118" s="457"/>
      <c r="M118" s="457"/>
      <c r="N118" s="457"/>
      <c r="O118" s="457"/>
      <c r="P118" s="457"/>
      <c r="Q118" s="457"/>
      <c r="R118" s="457"/>
      <c r="S118" s="457"/>
      <c r="T118" s="457"/>
      <c r="U118" s="457"/>
      <c r="V118" s="457"/>
      <c r="W118" s="457"/>
    </row>
    <row r="119" spans="10:23" ht="12.75">
      <c r="J119" s="457"/>
      <c r="K119" s="457"/>
      <c r="L119" s="457"/>
      <c r="M119" s="457"/>
      <c r="N119" s="457"/>
      <c r="O119" s="457"/>
      <c r="P119" s="457"/>
      <c r="Q119" s="457"/>
      <c r="R119" s="457"/>
      <c r="S119" s="457"/>
      <c r="T119" s="457"/>
      <c r="U119" s="457"/>
      <c r="V119" s="457"/>
      <c r="W119" s="457"/>
    </row>
    <row r="120" spans="10:23" ht="12.75">
      <c r="J120" s="457"/>
      <c r="K120" s="457"/>
      <c r="L120" s="457"/>
      <c r="M120" s="457"/>
      <c r="N120" s="457"/>
      <c r="O120" s="457"/>
      <c r="P120" s="457"/>
      <c r="Q120" s="457"/>
      <c r="R120" s="457"/>
      <c r="S120" s="457"/>
      <c r="T120" s="457"/>
      <c r="U120" s="457"/>
      <c r="V120" s="457"/>
      <c r="W120" s="457"/>
    </row>
    <row r="121" spans="10:23" ht="12.75">
      <c r="J121" s="457"/>
      <c r="K121" s="457"/>
      <c r="L121" s="457"/>
      <c r="M121" s="457"/>
      <c r="N121" s="457"/>
      <c r="O121" s="457"/>
      <c r="P121" s="457"/>
      <c r="Q121" s="457"/>
      <c r="R121" s="457"/>
      <c r="S121" s="457"/>
      <c r="T121" s="457"/>
      <c r="U121" s="457"/>
      <c r="V121" s="457"/>
      <c r="W121" s="457"/>
    </row>
    <row r="122" spans="10:23" ht="12.75">
      <c r="J122" s="457"/>
      <c r="K122" s="457"/>
      <c r="L122" s="457"/>
      <c r="M122" s="457"/>
      <c r="N122" s="457"/>
      <c r="O122" s="457"/>
      <c r="P122" s="457"/>
      <c r="Q122" s="457"/>
      <c r="R122" s="457"/>
      <c r="S122" s="457"/>
      <c r="T122" s="457"/>
      <c r="U122" s="457"/>
      <c r="V122" s="457"/>
      <c r="W122" s="457"/>
    </row>
    <row r="123" spans="10:23" ht="12.75">
      <c r="J123" s="457"/>
      <c r="K123" s="457"/>
      <c r="L123" s="457"/>
      <c r="M123" s="457"/>
      <c r="N123" s="457"/>
      <c r="O123" s="457"/>
      <c r="P123" s="457"/>
      <c r="Q123" s="457"/>
      <c r="R123" s="457"/>
      <c r="S123" s="457"/>
      <c r="T123" s="457"/>
      <c r="U123" s="457"/>
      <c r="V123" s="457"/>
      <c r="W123" s="457"/>
    </row>
    <row r="124" spans="10:23" ht="12.75">
      <c r="J124" s="457"/>
      <c r="K124" s="457"/>
      <c r="L124" s="457"/>
      <c r="M124" s="457"/>
      <c r="N124" s="457"/>
      <c r="O124" s="457"/>
      <c r="P124" s="457"/>
      <c r="Q124" s="457"/>
      <c r="R124" s="457"/>
      <c r="S124" s="457"/>
      <c r="T124" s="457"/>
      <c r="U124" s="457"/>
      <c r="V124" s="457"/>
      <c r="W124" s="457"/>
    </row>
    <row r="125" spans="10:23" ht="12.75">
      <c r="J125" s="457"/>
      <c r="K125" s="457"/>
      <c r="L125" s="457"/>
      <c r="M125" s="457"/>
      <c r="N125" s="457"/>
      <c r="O125" s="457"/>
      <c r="P125" s="457"/>
      <c r="Q125" s="457"/>
      <c r="R125" s="457"/>
      <c r="S125" s="457"/>
      <c r="T125" s="457"/>
      <c r="U125" s="457"/>
      <c r="V125" s="457"/>
      <c r="W125" s="457"/>
    </row>
    <row r="126" spans="10:23" ht="12.75">
      <c r="J126" s="457"/>
      <c r="K126" s="457"/>
      <c r="L126" s="457"/>
      <c r="M126" s="457"/>
      <c r="N126" s="457"/>
      <c r="O126" s="457"/>
      <c r="P126" s="457"/>
      <c r="Q126" s="457"/>
      <c r="R126" s="457"/>
      <c r="S126" s="457"/>
      <c r="T126" s="457"/>
      <c r="U126" s="457"/>
      <c r="V126" s="457"/>
      <c r="W126" s="457"/>
    </row>
    <row r="127" spans="10:23" ht="12.75">
      <c r="J127" s="457"/>
      <c r="K127" s="457"/>
      <c r="L127" s="457"/>
      <c r="M127" s="457"/>
      <c r="N127" s="457"/>
      <c r="O127" s="457"/>
      <c r="P127" s="457"/>
      <c r="Q127" s="457"/>
      <c r="R127" s="457"/>
      <c r="S127" s="457"/>
      <c r="T127" s="457"/>
      <c r="U127" s="457"/>
      <c r="V127" s="457"/>
      <c r="W127" s="457"/>
    </row>
    <row r="128" spans="10:23" ht="12.75">
      <c r="J128" s="457"/>
      <c r="K128" s="457"/>
      <c r="L128" s="457"/>
      <c r="M128" s="457"/>
      <c r="N128" s="457"/>
      <c r="O128" s="457"/>
      <c r="P128" s="457"/>
      <c r="Q128" s="457"/>
      <c r="R128" s="457"/>
      <c r="S128" s="457"/>
      <c r="T128" s="457"/>
      <c r="U128" s="457"/>
      <c r="V128" s="457"/>
      <c r="W128" s="457"/>
    </row>
    <row r="129" spans="10:23" ht="12.75">
      <c r="J129" s="457"/>
      <c r="K129" s="457"/>
      <c r="L129" s="457"/>
      <c r="M129" s="457"/>
      <c r="N129" s="457"/>
      <c r="O129" s="457"/>
      <c r="P129" s="457"/>
      <c r="Q129" s="457"/>
      <c r="R129" s="457"/>
      <c r="S129" s="457"/>
      <c r="T129" s="457"/>
      <c r="U129" s="457"/>
      <c r="V129" s="457"/>
      <c r="W129" s="457"/>
    </row>
  </sheetData>
  <sheetProtection password="9489" sheet="1" objects="1" scenarios="1" selectLockedCells="1"/>
  <mergeCells count="7">
    <mergeCell ref="B33:G38"/>
    <mergeCell ref="E10:G10"/>
    <mergeCell ref="D5:G5"/>
    <mergeCell ref="D6:G6"/>
    <mergeCell ref="D7:G7"/>
    <mergeCell ref="D8:G8"/>
    <mergeCell ref="B21:E31"/>
  </mergeCells>
  <dataValidations count="7">
    <dataValidation type="list" allowBlank="1" showInputMessage="1" showErrorMessage="1" prompt="Bitte Leistungs-&#10;bereich wählen" sqref="E10:G10">
      <formula1>$L$12:$L$107</formula1>
    </dataValidation>
    <dataValidation type="list" allowBlank="1" showInputMessage="1" showErrorMessage="1" prompt="Bitte Bauamt auswählen" sqref="D5:G5">
      <formula1>$S$10:$S$40</formula1>
    </dataValidation>
    <dataValidation allowBlank="1" showInputMessage="1" showErrorMessage="1" prompt="Bitte Maßnahmen-bezeichnung eingeben" sqref="D6:G6"/>
    <dataValidation allowBlank="1" showInputMessage="1" showErrorMessage="1" prompt="Bitte Vergabe-nummer eingeben" sqref="D7:G7"/>
    <dataValidation allowBlank="1" showInputMessage="1" showErrorMessage="1" prompt="Bitte Bietername eingeben" sqref="D8:G8"/>
    <dataValidation type="decimal" operator="greaterThanOrEqual" allowBlank="1" showInputMessage="1" showErrorMessage="1" prompt="Durchschnittlich in diesem Auftrag auf der Baustelle tätige Arbeiter. Dient der Berechnung der Bauzeit" error="Bitte Kolonnenstärke eingeben" sqref="G14">
      <formula1>0</formula1>
    </dataValidation>
    <dataValidation type="decimal" operator="greaterThanOrEqual" allowBlank="1" showInputMessage="1" showErrorMessage="1" prompt="durchschnittliche Tägliche Arbeitszeit der Arbeiter, dient zur Berechnung der Bauzeit" sqref="G15">
      <formula1>0</formula1>
    </dataValidation>
  </dataValidations>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Tabelle2">
    <pageSetUpPr fitToPage="1"/>
  </sheetPr>
  <dimension ref="A1:AI59"/>
  <sheetViews>
    <sheetView showGridLines="0" zoomScalePageLayoutView="0" workbookViewId="0" topLeftCell="A31">
      <selection activeCell="H9" sqref="H9:L9"/>
    </sheetView>
  </sheetViews>
  <sheetFormatPr defaultColWidth="11.421875" defaultRowHeight="12.75"/>
  <cols>
    <col min="1" max="1" width="4.8515625" style="0" customWidth="1"/>
    <col min="2" max="2" width="25.57421875" style="0" customWidth="1"/>
    <col min="3" max="3" width="1.421875" style="0" customWidth="1"/>
    <col min="5" max="5" width="1.421875" style="0" customWidth="1"/>
    <col min="7" max="7" width="1.421875" style="0" customWidth="1"/>
    <col min="9" max="9" width="1.421875" style="0" customWidth="1"/>
    <col min="11" max="11" width="1.421875" style="0" customWidth="1"/>
    <col min="13" max="13" width="1.421875" style="0" customWidth="1"/>
    <col min="14" max="14" width="13.57421875" style="0" customWidth="1"/>
    <col min="15" max="15" width="12.57421875" style="0" customWidth="1"/>
  </cols>
  <sheetData>
    <row r="1" spans="1:13" ht="20.25">
      <c r="A1" s="884">
        <f>Deckblatt!D5</f>
        <v>0</v>
      </c>
      <c r="B1" s="884"/>
      <c r="C1" s="884"/>
      <c r="D1" s="884"/>
      <c r="E1" s="884"/>
      <c r="F1" s="494" t="s">
        <v>451</v>
      </c>
      <c r="G1" s="494"/>
      <c r="H1" s="494"/>
      <c r="I1" s="494"/>
      <c r="J1" s="503"/>
      <c r="K1" s="494"/>
      <c r="L1" s="494"/>
      <c r="M1" s="494"/>
    </row>
    <row r="2" spans="1:13" ht="12.75">
      <c r="A2" s="4"/>
      <c r="H2" s="502"/>
      <c r="I2" s="503"/>
      <c r="J2" s="503"/>
      <c r="K2" s="503"/>
      <c r="L2" s="503"/>
      <c r="M2" s="503"/>
    </row>
    <row r="3" spans="1:13" ht="12.75">
      <c r="A3" s="25" t="s">
        <v>49</v>
      </c>
      <c r="B3" s="26"/>
      <c r="C3" s="26"/>
      <c r="D3" s="26"/>
      <c r="E3" s="26"/>
      <c r="F3" s="26"/>
      <c r="G3" s="277"/>
      <c r="H3" s="43" t="s">
        <v>48</v>
      </c>
      <c r="I3" s="9"/>
      <c r="J3" s="9"/>
      <c r="K3" s="9"/>
      <c r="L3" s="25" t="s">
        <v>441</v>
      </c>
      <c r="M3" s="20"/>
    </row>
    <row r="4" spans="1:13" ht="19.5" customHeight="1">
      <c r="A4" s="505">
        <f>Deckblatt!D8</f>
      </c>
      <c r="B4" s="482"/>
      <c r="C4" s="482"/>
      <c r="D4" s="482"/>
      <c r="E4" s="482"/>
      <c r="F4" s="482"/>
      <c r="G4" s="278"/>
      <c r="H4" s="506">
        <f>Deckblatt!D7</f>
      </c>
      <c r="I4" s="497"/>
      <c r="J4" s="497"/>
      <c r="K4" s="498"/>
      <c r="L4" s="507">
        <f ca="1">TODAY()</f>
        <v>42648</v>
      </c>
      <c r="M4" s="498"/>
    </row>
    <row r="5" spans="1:13" ht="12.75">
      <c r="A5" s="496" t="s">
        <v>442</v>
      </c>
      <c r="B5" s="497"/>
      <c r="C5" s="497"/>
      <c r="D5" s="497"/>
      <c r="E5" s="497"/>
      <c r="F5" s="497" t="s">
        <v>52</v>
      </c>
      <c r="G5" s="497"/>
      <c r="H5" s="497">
        <f>Deckblatt!D8</f>
      </c>
      <c r="I5" s="497"/>
      <c r="J5" s="497"/>
      <c r="K5" s="497"/>
      <c r="L5" s="497"/>
      <c r="M5" s="498"/>
    </row>
    <row r="6" spans="1:13" ht="18" customHeight="1">
      <c r="A6" s="499">
        <f>Deckblatt!D6</f>
      </c>
      <c r="B6" s="510"/>
      <c r="C6" s="510"/>
      <c r="D6" s="510"/>
      <c r="E6" s="510"/>
      <c r="F6" s="510"/>
      <c r="G6" s="510"/>
      <c r="H6" s="510"/>
      <c r="I6" s="510"/>
      <c r="J6" s="510"/>
      <c r="K6" s="510"/>
      <c r="L6" s="510"/>
      <c r="M6" s="511"/>
    </row>
    <row r="7" spans="1:13" ht="12.75">
      <c r="A7" s="508" t="s">
        <v>443</v>
      </c>
      <c r="B7" s="482"/>
      <c r="C7" s="482"/>
      <c r="D7" s="482"/>
      <c r="E7" s="482"/>
      <c r="F7" s="482" t="s">
        <v>75</v>
      </c>
      <c r="G7" s="280"/>
      <c r="H7" s="280"/>
      <c r="I7" s="280"/>
      <c r="J7" s="280"/>
      <c r="K7" s="280"/>
      <c r="L7" s="280"/>
      <c r="M7" s="284"/>
    </row>
    <row r="8" spans="1:18" ht="19.5" customHeight="1">
      <c r="A8" s="508">
        <f>Deckblatt!E10</f>
        <v>0</v>
      </c>
      <c r="B8" s="482"/>
      <c r="C8" s="482"/>
      <c r="D8" s="482"/>
      <c r="E8" s="482"/>
      <c r="F8" s="482"/>
      <c r="G8" s="510"/>
      <c r="H8" s="510"/>
      <c r="I8" s="510"/>
      <c r="J8" s="510"/>
      <c r="K8" s="510"/>
      <c r="L8" s="510"/>
      <c r="M8" s="511"/>
      <c r="O8" s="118"/>
      <c r="P8" s="118"/>
      <c r="Q8" s="118"/>
      <c r="R8" s="118"/>
    </row>
    <row r="9" spans="1:18" ht="40.5" customHeight="1">
      <c r="A9" s="885" t="s">
        <v>51</v>
      </c>
      <c r="B9" s="885"/>
      <c r="C9" s="885"/>
      <c r="D9" s="885"/>
      <c r="E9" s="885"/>
      <c r="F9" s="885"/>
      <c r="G9" s="10"/>
      <c r="H9" s="516"/>
      <c r="I9" s="516"/>
      <c r="J9" s="516"/>
      <c r="K9" s="516"/>
      <c r="L9" s="516"/>
      <c r="O9" s="118"/>
      <c r="P9" s="118"/>
      <c r="Q9" s="118"/>
      <c r="R9" s="118"/>
    </row>
    <row r="10" spans="1:18" ht="12.75" customHeight="1">
      <c r="A10" s="886" t="s">
        <v>53</v>
      </c>
      <c r="B10" s="541" t="s">
        <v>4</v>
      </c>
      <c r="C10" s="887"/>
      <c r="D10" s="887"/>
      <c r="E10" s="887"/>
      <c r="F10" s="887"/>
      <c r="G10" s="532"/>
      <c r="H10" s="532"/>
      <c r="I10" s="116"/>
      <c r="J10" s="517" t="s">
        <v>54</v>
      </c>
      <c r="K10" s="13"/>
      <c r="L10" s="888" t="s">
        <v>55</v>
      </c>
      <c r="M10" s="14"/>
      <c r="O10" s="118" t="s">
        <v>83</v>
      </c>
      <c r="P10" s="118"/>
      <c r="Q10" s="118"/>
      <c r="R10" s="118"/>
    </row>
    <row r="11" spans="1:18" ht="12.75" customHeight="1">
      <c r="A11" s="530"/>
      <c r="B11" s="533"/>
      <c r="C11" s="534"/>
      <c r="D11" s="534"/>
      <c r="E11" s="534"/>
      <c r="F11" s="534"/>
      <c r="G11" s="534"/>
      <c r="H11" s="534"/>
      <c r="I11" s="117"/>
      <c r="J11" s="518"/>
      <c r="K11" s="15"/>
      <c r="L11" s="889"/>
      <c r="M11" s="16"/>
      <c r="O11" s="118"/>
      <c r="P11" s="118"/>
      <c r="Q11" s="118"/>
      <c r="R11" s="118"/>
    </row>
    <row r="12" spans="1:18" ht="12.75">
      <c r="A12" s="18" t="s">
        <v>5</v>
      </c>
      <c r="B12" s="145" t="s">
        <v>6</v>
      </c>
      <c r="C12" s="146"/>
      <c r="D12" s="146"/>
      <c r="E12" s="146"/>
      <c r="F12" s="146"/>
      <c r="G12" s="146"/>
      <c r="H12" s="146"/>
      <c r="I12" s="146"/>
      <c r="J12" s="147"/>
      <c r="K12" s="148"/>
      <c r="L12" s="890">
        <f>'Formblatt 222 Eingabe'!O14</f>
        <v>0</v>
      </c>
      <c r="M12" s="892">
        <f>L12</f>
        <v>0</v>
      </c>
      <c r="O12" s="118" t="e">
        <f>'Vorgabewerte Vergabe'!J6</f>
        <v>#N/A</v>
      </c>
      <c r="P12" s="118" t="e">
        <f>'Vorgabewerte Vergabe'!K6</f>
        <v>#N/A</v>
      </c>
      <c r="Q12" s="118"/>
      <c r="R12" s="125"/>
    </row>
    <row r="13" spans="1:18" ht="12.75">
      <c r="A13" s="17"/>
      <c r="B13" s="29" t="s">
        <v>56</v>
      </c>
      <c r="C13" s="50"/>
      <c r="D13" s="50"/>
      <c r="E13" s="50"/>
      <c r="F13" s="50"/>
      <c r="G13" s="49"/>
      <c r="H13" s="49"/>
      <c r="I13" s="49"/>
      <c r="J13" s="149"/>
      <c r="K13" s="150"/>
      <c r="L13" s="891"/>
      <c r="M13" s="893"/>
      <c r="O13" s="118"/>
      <c r="P13" s="118"/>
      <c r="Q13" s="118"/>
      <c r="R13" s="125"/>
    </row>
    <row r="14" spans="1:18" ht="12.75">
      <c r="A14" s="24" t="s">
        <v>7</v>
      </c>
      <c r="B14" s="151" t="s">
        <v>8</v>
      </c>
      <c r="C14" s="147"/>
      <c r="D14" s="147"/>
      <c r="E14" s="147"/>
      <c r="F14" s="147"/>
      <c r="G14" s="147"/>
      <c r="H14" s="147"/>
      <c r="I14" s="148"/>
      <c r="J14" s="894" t="e">
        <f>'Formblatt 222 Eingabe'!O16/L12*100</f>
        <v>#DIV/0!</v>
      </c>
      <c r="K14" s="892" t="e">
        <f>J14</f>
        <v>#DIV/0!</v>
      </c>
      <c r="L14" s="896" t="e">
        <f>L12*J14/100</f>
        <v>#DIV/0!</v>
      </c>
      <c r="M14" s="892" t="e">
        <f>J14</f>
        <v>#DIV/0!</v>
      </c>
      <c r="O14" s="118" t="e">
        <f>'Vorgabewerte Vergabe'!L6</f>
        <v>#N/A</v>
      </c>
      <c r="P14" s="118" t="e">
        <f>'Vorgabewerte Vergabe'!M6</f>
        <v>#N/A</v>
      </c>
      <c r="Q14" s="118"/>
      <c r="R14" s="125"/>
    </row>
    <row r="15" spans="1:18" ht="12.75">
      <c r="A15" s="17"/>
      <c r="B15" s="29" t="s">
        <v>57</v>
      </c>
      <c r="C15" s="50"/>
      <c r="D15" s="50"/>
      <c r="E15" s="50"/>
      <c r="F15" s="50"/>
      <c r="G15" s="49"/>
      <c r="H15" s="49"/>
      <c r="I15" s="152"/>
      <c r="J15" s="895"/>
      <c r="K15" s="893"/>
      <c r="L15" s="897"/>
      <c r="M15" s="893"/>
      <c r="O15" s="118"/>
      <c r="P15" s="118"/>
      <c r="Q15" s="118"/>
      <c r="R15" s="125"/>
    </row>
    <row r="16" spans="1:18" ht="12.75">
      <c r="A16" s="24" t="s">
        <v>9</v>
      </c>
      <c r="B16" s="151" t="s">
        <v>10</v>
      </c>
      <c r="C16" s="147"/>
      <c r="D16" s="147"/>
      <c r="E16" s="147"/>
      <c r="F16" s="147"/>
      <c r="G16" s="147"/>
      <c r="H16" s="147"/>
      <c r="I16" s="153"/>
      <c r="J16" s="898" t="e">
        <f>'Formblatt 222 Eingabe'!O18/L12*100</f>
        <v>#DIV/0!</v>
      </c>
      <c r="K16" s="900" t="e">
        <f>J16</f>
        <v>#DIV/0!</v>
      </c>
      <c r="L16" s="896" t="e">
        <f>L12*J16/100</f>
        <v>#DIV/0!</v>
      </c>
      <c r="M16" s="892" t="e">
        <f>J16</f>
        <v>#DIV/0!</v>
      </c>
      <c r="O16" s="118" t="e">
        <f>'Vorgabewerte Vergabe'!N6</f>
        <v>#N/A</v>
      </c>
      <c r="P16" s="118" t="e">
        <f>'Vorgabewerte Vergabe'!O6</f>
        <v>#N/A</v>
      </c>
      <c r="Q16" s="118"/>
      <c r="R16" s="125"/>
    </row>
    <row r="17" spans="1:18" ht="12.75">
      <c r="A17" s="17"/>
      <c r="B17" s="27" t="s">
        <v>58</v>
      </c>
      <c r="C17" s="49"/>
      <c r="D17" s="146"/>
      <c r="E17" s="146"/>
      <c r="F17" s="146"/>
      <c r="G17" s="149"/>
      <c r="H17" s="149"/>
      <c r="I17" s="153"/>
      <c r="J17" s="899"/>
      <c r="K17" s="901"/>
      <c r="L17" s="897"/>
      <c r="M17" s="893"/>
      <c r="O17" s="118"/>
      <c r="P17" s="118"/>
      <c r="Q17" s="118"/>
      <c r="R17" s="125"/>
    </row>
    <row r="18" spans="1:18" ht="12.75">
      <c r="A18" s="24" t="s">
        <v>11</v>
      </c>
      <c r="B18" s="151" t="s">
        <v>12</v>
      </c>
      <c r="C18" s="147"/>
      <c r="D18" s="147"/>
      <c r="E18" s="147"/>
      <c r="F18" s="147"/>
      <c r="G18" s="146"/>
      <c r="H18" s="146"/>
      <c r="I18" s="147"/>
      <c r="J18" s="147"/>
      <c r="K18" s="148"/>
      <c r="L18" s="896" t="e">
        <f>SUM(L12:L17)</f>
        <v>#DIV/0!</v>
      </c>
      <c r="M18" s="892"/>
      <c r="O18" s="118"/>
      <c r="P18" s="118"/>
      <c r="Q18" s="118"/>
      <c r="R18" s="125"/>
    </row>
    <row r="19" spans="1:18" ht="12.75">
      <c r="A19" s="17"/>
      <c r="B19" s="29" t="s">
        <v>59</v>
      </c>
      <c r="C19" s="50"/>
      <c r="D19" s="149"/>
      <c r="E19" s="149"/>
      <c r="F19" s="149"/>
      <c r="G19" s="154"/>
      <c r="H19" s="146"/>
      <c r="I19" s="146"/>
      <c r="J19" s="149"/>
      <c r="K19" s="150"/>
      <c r="L19" s="897"/>
      <c r="M19" s="893"/>
      <c r="O19" s="118"/>
      <c r="P19" s="118"/>
      <c r="Q19" s="118"/>
      <c r="R19" s="125"/>
    </row>
    <row r="20" spans="1:18" ht="12.75">
      <c r="A20" s="24" t="s">
        <v>13</v>
      </c>
      <c r="B20" s="151" t="s">
        <v>60</v>
      </c>
      <c r="C20" s="147"/>
      <c r="D20" s="147"/>
      <c r="E20" s="147"/>
      <c r="F20" s="147"/>
      <c r="G20" s="147"/>
      <c r="H20" s="147"/>
      <c r="I20" s="148"/>
      <c r="J20" s="902">
        <f>'Formblatt 222 Eingabe'!K27</f>
        <v>0</v>
      </c>
      <c r="K20" s="896"/>
      <c r="L20" s="896" t="e">
        <f>L18*J20/100</f>
        <v>#DIV/0!</v>
      </c>
      <c r="M20" s="892"/>
      <c r="O20" s="118"/>
      <c r="P20" s="118"/>
      <c r="Q20" s="118"/>
      <c r="R20" s="125"/>
    </row>
    <row r="21" spans="1:18" ht="12.75">
      <c r="A21" s="17"/>
      <c r="B21" s="27" t="s">
        <v>61</v>
      </c>
      <c r="C21" s="49"/>
      <c r="D21" s="146"/>
      <c r="E21" s="146"/>
      <c r="F21" s="155"/>
      <c r="G21" s="149"/>
      <c r="H21" s="149"/>
      <c r="I21" s="150"/>
      <c r="J21" s="902"/>
      <c r="K21" s="901"/>
      <c r="L21" s="897"/>
      <c r="M21" s="893"/>
      <c r="O21" s="118"/>
      <c r="P21" s="118"/>
      <c r="Q21" s="118"/>
      <c r="R21" s="125"/>
    </row>
    <row r="22" spans="1:18" ht="12.75">
      <c r="A22" s="24" t="s">
        <v>62</v>
      </c>
      <c r="B22" s="151" t="s">
        <v>14</v>
      </c>
      <c r="C22" s="147"/>
      <c r="D22" s="147"/>
      <c r="E22" s="147"/>
      <c r="F22" s="147"/>
      <c r="G22" s="146"/>
      <c r="H22" s="146"/>
      <c r="I22" s="146"/>
      <c r="J22" s="147"/>
      <c r="K22" s="147"/>
      <c r="L22" s="896" t="e">
        <f>SUM(L18:L20)</f>
        <v>#DIV/0!</v>
      </c>
      <c r="M22" s="892"/>
      <c r="O22" s="118"/>
      <c r="P22" s="118"/>
      <c r="Q22" s="118"/>
      <c r="R22" s="125"/>
    </row>
    <row r="23" spans="1:18" ht="12.75">
      <c r="A23" s="17"/>
      <c r="B23" s="29" t="s">
        <v>63</v>
      </c>
      <c r="C23" s="50"/>
      <c r="D23" s="149"/>
      <c r="E23" s="149"/>
      <c r="F23" s="149"/>
      <c r="G23" s="149"/>
      <c r="H23" s="149"/>
      <c r="I23" s="149"/>
      <c r="J23" s="149"/>
      <c r="K23" s="149"/>
      <c r="L23" s="897"/>
      <c r="M23" s="893"/>
      <c r="O23" s="118"/>
      <c r="P23" s="118"/>
      <c r="Q23" s="118"/>
      <c r="R23" s="125"/>
    </row>
    <row r="24" spans="2:18" ht="27.75" customHeight="1">
      <c r="B24" s="156"/>
      <c r="C24" s="156"/>
      <c r="D24" s="156"/>
      <c r="E24" s="156"/>
      <c r="F24" s="156"/>
      <c r="G24" s="156"/>
      <c r="H24" s="156"/>
      <c r="I24" s="156"/>
      <c r="J24" s="156"/>
      <c r="K24" s="156"/>
      <c r="L24" s="156"/>
      <c r="M24" s="156"/>
      <c r="O24" s="125"/>
      <c r="P24" s="125"/>
      <c r="Q24" s="125"/>
      <c r="R24" s="125"/>
    </row>
    <row r="25" spans="1:18" ht="12.75">
      <c r="A25" s="31" t="s">
        <v>64</v>
      </c>
      <c r="B25" s="556" t="s">
        <v>65</v>
      </c>
      <c r="C25" s="557"/>
      <c r="D25" s="557"/>
      <c r="E25" s="557"/>
      <c r="F25" s="557"/>
      <c r="G25" s="557"/>
      <c r="H25" s="557"/>
      <c r="I25" s="557"/>
      <c r="J25" s="557"/>
      <c r="K25" s="557"/>
      <c r="L25" s="557"/>
      <c r="M25" s="558"/>
      <c r="O25" s="125"/>
      <c r="P25" s="125"/>
      <c r="Q25" s="125"/>
      <c r="R25" s="125"/>
    </row>
    <row r="26" spans="1:18" ht="12.75">
      <c r="A26" s="542"/>
      <c r="B26" s="903"/>
      <c r="C26" s="157"/>
      <c r="D26" s="905" t="s">
        <v>16</v>
      </c>
      <c r="E26" s="906"/>
      <c r="F26" s="906"/>
      <c r="G26" s="906"/>
      <c r="H26" s="906"/>
      <c r="I26" s="906"/>
      <c r="J26" s="906"/>
      <c r="K26" s="906"/>
      <c r="L26" s="906"/>
      <c r="M26" s="907"/>
      <c r="O26" s="125"/>
      <c r="P26" s="125"/>
      <c r="Q26" s="125"/>
      <c r="R26" s="125"/>
    </row>
    <row r="27" spans="1:18" ht="29.25" customHeight="1">
      <c r="A27" s="543"/>
      <c r="B27" s="904"/>
      <c r="C27" s="159"/>
      <c r="D27" s="905" t="s">
        <v>17</v>
      </c>
      <c r="E27" s="907"/>
      <c r="F27" s="908" t="s">
        <v>34</v>
      </c>
      <c r="G27" s="909"/>
      <c r="H27" s="160" t="s">
        <v>35</v>
      </c>
      <c r="I27" s="160"/>
      <c r="J27" s="910" t="s">
        <v>36</v>
      </c>
      <c r="K27" s="911"/>
      <c r="L27" s="910" t="s">
        <v>66</v>
      </c>
      <c r="M27" s="911"/>
      <c r="O27" s="118"/>
      <c r="P27" s="118"/>
      <c r="Q27" s="125"/>
      <c r="R27" s="125"/>
    </row>
    <row r="28" spans="1:18" ht="12.75">
      <c r="A28" s="914" t="s">
        <v>18</v>
      </c>
      <c r="B28" s="916" t="s">
        <v>19</v>
      </c>
      <c r="C28" s="912" t="e">
        <f>'Kennwerte 222'!C16*100</f>
        <v>#DIV/0!</v>
      </c>
      <c r="D28" s="890" t="str">
        <f>IF('Formblatt 222 Eingabe'!G52=0,"0",'Formblatt 222 Eingabe'!G52/'Formblatt 222 Eingabe'!H37*100)</f>
        <v>0</v>
      </c>
      <c r="E28" s="912" t="str">
        <f>D28</f>
        <v>0</v>
      </c>
      <c r="F28" s="890" t="str">
        <f>IF('Formblatt 222 Eingabe'!G53=0,"0",'Formblatt 222 Eingabe'!G53/'Formblatt 222 Eingabe'!H39*100)</f>
        <v>0</v>
      </c>
      <c r="G28" s="912" t="str">
        <f>F28</f>
        <v>0</v>
      </c>
      <c r="H28" s="890" t="str">
        <f>IF('Formblatt 222 Eingabe'!G54=0,"0",'Formblatt 222 Eingabe'!G54/'Formblatt 222 Eingabe'!H41*100)</f>
        <v>0</v>
      </c>
      <c r="I28" s="912" t="str">
        <f>H28</f>
        <v>0</v>
      </c>
      <c r="J28" s="890" t="str">
        <f>IF('Formblatt 222 Eingabe'!G55=0,"0",'Formblatt 222 Eingabe'!G55/'Formblatt 222 Eingabe'!H43*100)</f>
        <v>0</v>
      </c>
      <c r="K28" s="912" t="str">
        <f>J28</f>
        <v>0</v>
      </c>
      <c r="L28" s="890" t="str">
        <f>IF('Formblatt 222 Eingabe'!G56=0,"0",'Formblatt 222 Eingabe'!G56/'Formblatt 222 Eingabe'!H45*100)</f>
        <v>0</v>
      </c>
      <c r="M28" s="912" t="str">
        <f>L28</f>
        <v>0</v>
      </c>
      <c r="O28" s="136" t="e">
        <f>'Vorgabewerte Vergabe'!D6</f>
        <v>#N/A</v>
      </c>
      <c r="P28" s="136" t="e">
        <f>'Vorgabewerte Vergabe'!E6</f>
        <v>#N/A</v>
      </c>
      <c r="Q28" s="125"/>
      <c r="R28" s="134"/>
    </row>
    <row r="29" spans="1:18" ht="12.75">
      <c r="A29" s="915"/>
      <c r="B29" s="917"/>
      <c r="C29" s="913"/>
      <c r="D29" s="891"/>
      <c r="E29" s="913"/>
      <c r="F29" s="891"/>
      <c r="G29" s="913"/>
      <c r="H29" s="891"/>
      <c r="I29" s="913"/>
      <c r="J29" s="891"/>
      <c r="K29" s="913"/>
      <c r="L29" s="891"/>
      <c r="M29" s="913"/>
      <c r="O29" s="136" t="e">
        <f>'Vorgabewerte Vergabe'!B6</f>
        <v>#N/A</v>
      </c>
      <c r="P29" s="136" t="e">
        <f>'Vorgabewerte Vergabe'!C6</f>
        <v>#N/A</v>
      </c>
      <c r="Q29" s="125"/>
      <c r="R29" s="125"/>
    </row>
    <row r="30" spans="1:18" ht="12.75">
      <c r="A30" s="914" t="s">
        <v>20</v>
      </c>
      <c r="B30" s="918" t="s">
        <v>45</v>
      </c>
      <c r="C30" s="912" t="e">
        <f>'Kennwerte 222'!C15*100</f>
        <v>#DIV/0!</v>
      </c>
      <c r="D30" s="890" t="str">
        <f>IF('Formblatt 222 Eingabe'!H52=0,"0",'Formblatt 222 Eingabe'!H52/'Formblatt 222 Eingabe'!H37*100)</f>
        <v>0</v>
      </c>
      <c r="E30" s="912" t="str">
        <f>D30</f>
        <v>0</v>
      </c>
      <c r="F30" s="890" t="str">
        <f>IF('Formblatt 222 Eingabe'!H53=0,"0",'Formblatt 222 Eingabe'!H53/'Formblatt 222 Eingabe'!H39*100)</f>
        <v>0</v>
      </c>
      <c r="G30" s="912" t="str">
        <f>F30</f>
        <v>0</v>
      </c>
      <c r="H30" s="890" t="str">
        <f>IF('Formblatt 222 Eingabe'!H54=0,"0",'Formblatt 222 Eingabe'!H54/'Formblatt 222 Eingabe'!H41*100)</f>
        <v>0</v>
      </c>
      <c r="I30" s="912" t="str">
        <f>H30</f>
        <v>0</v>
      </c>
      <c r="J30" s="890" t="str">
        <f>IF('Formblatt 222 Eingabe'!H55=0,"0",'Formblatt 222 Eingabe'!H55/'Formblatt 222 Eingabe'!H43*100)</f>
        <v>0</v>
      </c>
      <c r="K30" s="912" t="str">
        <f>J30</f>
        <v>0</v>
      </c>
      <c r="L30" s="890" t="str">
        <f>IF('Formblatt 222 Eingabe'!H56=0,"0",'Formblatt 222 Eingabe'!H56/'Formblatt 222 Eingabe'!H45*100)</f>
        <v>0</v>
      </c>
      <c r="M30" s="912" t="str">
        <f>L30</f>
        <v>0</v>
      </c>
      <c r="O30" s="136" t="e">
        <f>'Vorgabewerte Vergabe'!F6+'Vorgabewerte Vergabe'!H6</f>
        <v>#N/A</v>
      </c>
      <c r="P30" s="136" t="e">
        <f>'Vorgabewerte Vergabe'!G6+'Vorgabewerte Vergabe'!I6</f>
        <v>#N/A</v>
      </c>
      <c r="Q30" s="125"/>
      <c r="R30" s="134"/>
    </row>
    <row r="31" spans="1:22" ht="21" customHeight="1">
      <c r="A31" s="915"/>
      <c r="B31" s="917"/>
      <c r="C31" s="913"/>
      <c r="D31" s="891"/>
      <c r="E31" s="913"/>
      <c r="F31" s="891"/>
      <c r="G31" s="913"/>
      <c r="H31" s="891"/>
      <c r="I31" s="913"/>
      <c r="J31" s="891"/>
      <c r="K31" s="913"/>
      <c r="L31" s="891"/>
      <c r="M31" s="913"/>
      <c r="O31" s="118"/>
      <c r="P31" s="118"/>
      <c r="Q31" s="125"/>
      <c r="R31" s="125"/>
      <c r="V31" s="4"/>
    </row>
    <row r="32" spans="1:35" ht="18" customHeight="1">
      <c r="A32" s="914" t="s">
        <v>21</v>
      </c>
      <c r="B32" s="918" t="s">
        <v>22</v>
      </c>
      <c r="C32" s="912" t="e">
        <f>'Kennwerte 222'!C17+'Kennwerte 222'!C18</f>
        <v>#DIV/0!</v>
      </c>
      <c r="D32" s="890" t="str">
        <f>IF('Formblatt 222 Eingabe'!J52=0,"0",'Formblatt 222 Eingabe'!J52/'Formblatt 222 Eingabe'!H37*100)</f>
        <v>0</v>
      </c>
      <c r="E32" s="912" t="str">
        <f>D32</f>
        <v>0</v>
      </c>
      <c r="F32" s="890" t="str">
        <f>IF('Formblatt 222 Eingabe'!J53=0,"0",'Formblatt 222 Eingabe'!J53/'Formblatt 222 Eingabe'!H39*100)</f>
        <v>0</v>
      </c>
      <c r="G32" s="912" t="str">
        <f>F32</f>
        <v>0</v>
      </c>
      <c r="H32" s="890" t="str">
        <f>IF('Formblatt 222 Eingabe'!J54=0,"0",'Formblatt 222 Eingabe'!J54/'Formblatt 222 Eingabe'!H41*100)</f>
        <v>0</v>
      </c>
      <c r="I32" s="912" t="str">
        <f>H32</f>
        <v>0</v>
      </c>
      <c r="J32" s="890" t="str">
        <f>IF('Formblatt 222 Eingabe'!J55=0,"0",'Formblatt 222 Eingabe'!J55/'Formblatt 222 Eingabe'!H43*100)</f>
        <v>0</v>
      </c>
      <c r="K32" s="912" t="str">
        <f>J32</f>
        <v>0</v>
      </c>
      <c r="L32" s="890" t="str">
        <f>IF('Formblatt 222 Eingabe'!J56=0,"0",'Formblatt 222 Eingabe'!J56/'Formblatt 222 Eingabe'!H45*100)</f>
        <v>0</v>
      </c>
      <c r="M32" s="912" t="str">
        <f>L32</f>
        <v>0</v>
      </c>
      <c r="O32" s="125"/>
      <c r="P32" s="125"/>
      <c r="Q32" s="125"/>
      <c r="R32" s="134"/>
      <c r="V32" s="4"/>
      <c r="W32" s="6"/>
      <c r="AH32" s="5"/>
      <c r="AI32" s="6"/>
    </row>
    <row r="33" spans="1:35" ht="12.75">
      <c r="A33" s="915"/>
      <c r="B33" s="917"/>
      <c r="C33" s="919"/>
      <c r="D33" s="891"/>
      <c r="E33" s="913"/>
      <c r="F33" s="891"/>
      <c r="G33" s="913"/>
      <c r="H33" s="891"/>
      <c r="I33" s="913"/>
      <c r="J33" s="891"/>
      <c r="K33" s="913"/>
      <c r="L33" s="891"/>
      <c r="M33" s="913"/>
      <c r="O33" s="125"/>
      <c r="P33" s="125"/>
      <c r="Q33" s="5"/>
      <c r="R33" s="5"/>
      <c r="S33" s="6"/>
      <c r="V33" s="4"/>
      <c r="W33" s="6"/>
      <c r="AH33" s="5"/>
      <c r="AI33" s="6"/>
    </row>
    <row r="34" spans="1:19" ht="12.75">
      <c r="A34" s="921" t="s">
        <v>23</v>
      </c>
      <c r="B34" s="908" t="s">
        <v>3</v>
      </c>
      <c r="C34" s="922"/>
      <c r="D34" s="572">
        <f>SUM(D28:D32)</f>
        <v>0</v>
      </c>
      <c r="E34" s="576"/>
      <c r="F34" s="576">
        <f>SUM(F28:F32)</f>
        <v>0</v>
      </c>
      <c r="G34" s="576"/>
      <c r="H34" s="576">
        <f>SUM(H28:H32)</f>
        <v>0</v>
      </c>
      <c r="I34" s="576"/>
      <c r="J34" s="576">
        <f>SUM(J28:J32)</f>
        <v>0</v>
      </c>
      <c r="K34" s="576"/>
      <c r="L34" s="576">
        <f>SUM(L28:L32)</f>
        <v>0</v>
      </c>
      <c r="M34" s="576"/>
      <c r="N34" s="19"/>
      <c r="O34" s="135"/>
      <c r="P34" s="3"/>
      <c r="Q34" s="5"/>
      <c r="R34" s="5"/>
      <c r="S34" s="6"/>
    </row>
    <row r="35" spans="1:19" ht="12.75">
      <c r="A35" s="575"/>
      <c r="B35" s="908"/>
      <c r="C35" s="923"/>
      <c r="D35" s="909"/>
      <c r="E35" s="920"/>
      <c r="F35" s="920"/>
      <c r="G35" s="920"/>
      <c r="H35" s="920"/>
      <c r="I35" s="920"/>
      <c r="J35" s="920"/>
      <c r="K35" s="920"/>
      <c r="L35" s="920"/>
      <c r="M35" s="920"/>
      <c r="O35" s="3"/>
      <c r="P35" s="3"/>
      <c r="Q35" s="5"/>
      <c r="R35" s="5"/>
      <c r="S35" s="6"/>
    </row>
    <row r="36" spans="2:19" ht="12.75">
      <c r="B36" s="156"/>
      <c r="C36" s="156"/>
      <c r="D36" s="156"/>
      <c r="E36" s="156"/>
      <c r="F36" s="156"/>
      <c r="G36" s="156"/>
      <c r="H36" s="156"/>
      <c r="I36" s="156"/>
      <c r="J36" s="156"/>
      <c r="K36" s="156"/>
      <c r="L36" s="156"/>
      <c r="M36" s="156"/>
      <c r="O36" s="3"/>
      <c r="P36" s="3"/>
      <c r="Q36" s="5"/>
      <c r="R36" s="5"/>
      <c r="S36" s="6"/>
    </row>
    <row r="37" spans="1:19" ht="12.75">
      <c r="A37" s="33" t="s">
        <v>67</v>
      </c>
      <c r="B37" s="161" t="s">
        <v>24</v>
      </c>
      <c r="C37" s="162"/>
      <c r="D37" s="147"/>
      <c r="E37" s="147"/>
      <c r="F37" s="147"/>
      <c r="G37" s="147"/>
      <c r="H37" s="163"/>
      <c r="I37" s="163"/>
      <c r="J37" s="163"/>
      <c r="K37" s="163"/>
      <c r="L37" s="164"/>
      <c r="M37" s="165"/>
      <c r="O37" s="3"/>
      <c r="P37" s="3"/>
      <c r="Q37" s="5"/>
      <c r="R37" s="5"/>
      <c r="S37" s="6"/>
    </row>
    <row r="38" spans="1:19" ht="59.25" customHeight="1">
      <c r="A38" s="43"/>
      <c r="B38" s="163"/>
      <c r="C38" s="163"/>
      <c r="D38" s="163"/>
      <c r="E38" s="163"/>
      <c r="F38" s="163"/>
      <c r="G38" s="163"/>
      <c r="H38" s="924" t="s">
        <v>68</v>
      </c>
      <c r="I38" s="925"/>
      <c r="J38" s="924" t="s">
        <v>336</v>
      </c>
      <c r="K38" s="925"/>
      <c r="L38" s="924" t="s">
        <v>337</v>
      </c>
      <c r="M38" s="925"/>
      <c r="O38" s="3"/>
      <c r="P38" s="3"/>
      <c r="Q38" s="5"/>
      <c r="R38" s="6"/>
      <c r="S38" s="6"/>
    </row>
    <row r="39" spans="1:19" ht="12.75" customHeight="1">
      <c r="A39" s="24" t="s">
        <v>25</v>
      </c>
      <c r="B39" s="166" t="s">
        <v>26</v>
      </c>
      <c r="C39" s="167"/>
      <c r="D39" s="146"/>
      <c r="E39" s="146"/>
      <c r="F39" s="146"/>
      <c r="G39" s="146"/>
      <c r="H39" s="147"/>
      <c r="I39" s="147"/>
      <c r="J39" s="147"/>
      <c r="K39" s="148"/>
      <c r="L39" s="849">
        <f>'Formblatt 222 Eingabe'!H37+'Formblatt 222 Eingabe'!O37</f>
        <v>0</v>
      </c>
      <c r="M39" s="850"/>
      <c r="O39" s="3"/>
      <c r="P39" s="3"/>
      <c r="Q39" s="6"/>
      <c r="R39" s="6"/>
      <c r="S39" s="6"/>
    </row>
    <row r="40" spans="1:19" ht="12.75">
      <c r="A40" s="36"/>
      <c r="B40" s="168" t="s">
        <v>69</v>
      </c>
      <c r="C40" s="149"/>
      <c r="D40" s="149"/>
      <c r="E40" s="149"/>
      <c r="F40" s="149"/>
      <c r="G40" s="149"/>
      <c r="H40" s="183">
        <f>(L39/(100+J40)*100)</f>
        <v>0</v>
      </c>
      <c r="I40" s="149"/>
      <c r="J40" s="180">
        <f>D34</f>
        <v>0</v>
      </c>
      <c r="K40" s="150"/>
      <c r="L40" s="845"/>
      <c r="M40" s="855"/>
      <c r="O40" s="3"/>
      <c r="P40" s="3"/>
      <c r="Q40" s="3"/>
      <c r="R40" s="6"/>
      <c r="S40" s="6"/>
    </row>
    <row r="41" spans="1:19" ht="12.75">
      <c r="A41" s="17"/>
      <c r="B41" s="42" t="e">
        <f>L22</f>
        <v>#DIV/0!</v>
      </c>
      <c r="C41" s="52"/>
      <c r="D41" s="158" t="s">
        <v>70</v>
      </c>
      <c r="E41" s="158"/>
      <c r="F41" s="131" t="e">
        <f>L39/B41</f>
        <v>#DIV/0!</v>
      </c>
      <c r="G41" s="132"/>
      <c r="H41" s="163"/>
      <c r="I41" s="163"/>
      <c r="J41" s="163"/>
      <c r="K41" s="165"/>
      <c r="L41" s="851"/>
      <c r="M41" s="852"/>
      <c r="R41" s="6"/>
      <c r="S41" s="6"/>
    </row>
    <row r="42" spans="1:19" ht="12.75">
      <c r="A42" s="24" t="s">
        <v>27</v>
      </c>
      <c r="B42" s="161" t="s">
        <v>34</v>
      </c>
      <c r="C42" s="162"/>
      <c r="D42" s="147"/>
      <c r="E42" s="147"/>
      <c r="F42" s="147"/>
      <c r="G42" s="147"/>
      <c r="H42" s="559" t="str">
        <f>IF(L42=0," ",(L42/(100+J42))*100)</f>
        <v> </v>
      </c>
      <c r="I42" s="560"/>
      <c r="J42" s="521">
        <f>F34</f>
        <v>0</v>
      </c>
      <c r="K42" s="563"/>
      <c r="L42" s="849">
        <f>'Formblatt 222 Eingabe'!H39+'Formblatt 222 Eingabe'!O39</f>
        <v>0</v>
      </c>
      <c r="M42" s="850"/>
      <c r="R42" s="6"/>
      <c r="S42" s="6"/>
    </row>
    <row r="43" spans="1:13" ht="12.75">
      <c r="A43" s="17"/>
      <c r="B43" s="29" t="s">
        <v>71</v>
      </c>
      <c r="C43" s="50"/>
      <c r="D43" s="149"/>
      <c r="E43" s="149"/>
      <c r="F43" s="146"/>
      <c r="G43" s="146"/>
      <c r="H43" s="561"/>
      <c r="I43" s="562"/>
      <c r="J43" s="523"/>
      <c r="K43" s="564"/>
      <c r="L43" s="851"/>
      <c r="M43" s="852"/>
    </row>
    <row r="44" spans="1:13" ht="12.75">
      <c r="A44" s="24" t="s">
        <v>28</v>
      </c>
      <c r="B44" s="161" t="s">
        <v>35</v>
      </c>
      <c r="C44" s="162"/>
      <c r="D44" s="147"/>
      <c r="E44" s="147"/>
      <c r="F44" s="147"/>
      <c r="G44" s="147"/>
      <c r="H44" s="559" t="str">
        <f>IF(L44=0," ",(L44/(100+J44))*100)</f>
        <v> </v>
      </c>
      <c r="I44" s="560"/>
      <c r="J44" s="521">
        <f>H34</f>
        <v>0</v>
      </c>
      <c r="K44" s="563"/>
      <c r="L44" s="849">
        <f>'Formblatt 222 Eingabe'!H41+'Formblatt 222 Eingabe'!O41</f>
        <v>0</v>
      </c>
      <c r="M44" s="850"/>
    </row>
    <row r="45" spans="1:13" ht="12.75">
      <c r="A45" s="17"/>
      <c r="B45" s="29" t="s">
        <v>72</v>
      </c>
      <c r="C45" s="50"/>
      <c r="D45" s="149"/>
      <c r="E45" s="149"/>
      <c r="F45" s="149"/>
      <c r="G45" s="149"/>
      <c r="H45" s="561"/>
      <c r="I45" s="562"/>
      <c r="J45" s="523"/>
      <c r="K45" s="564"/>
      <c r="L45" s="851"/>
      <c r="M45" s="852"/>
    </row>
    <row r="46" spans="1:13" ht="12.75">
      <c r="A46" s="24" t="s">
        <v>29</v>
      </c>
      <c r="B46" s="161" t="s">
        <v>36</v>
      </c>
      <c r="C46" s="162"/>
      <c r="D46" s="147"/>
      <c r="E46" s="147"/>
      <c r="F46" s="146"/>
      <c r="G46" s="146"/>
      <c r="H46" s="559" t="str">
        <f>IF(L46=0," ",(L46/(100+J46))*100)</f>
        <v> </v>
      </c>
      <c r="I46" s="560"/>
      <c r="J46" s="521">
        <f>J34</f>
        <v>0</v>
      </c>
      <c r="K46" s="563"/>
      <c r="L46" s="849">
        <f>'Formblatt 222 Eingabe'!H43+'Formblatt 222 Eingabe'!O43</f>
        <v>0</v>
      </c>
      <c r="M46" s="850"/>
    </row>
    <row r="47" spans="1:13" ht="12.75">
      <c r="A47" s="36"/>
      <c r="B47" s="27" t="s">
        <v>73</v>
      </c>
      <c r="C47" s="49"/>
      <c r="D47" s="146"/>
      <c r="E47" s="146"/>
      <c r="F47" s="149"/>
      <c r="G47" s="149"/>
      <c r="H47" s="561"/>
      <c r="I47" s="562"/>
      <c r="J47" s="523"/>
      <c r="K47" s="564"/>
      <c r="L47" s="851"/>
      <c r="M47" s="852"/>
    </row>
    <row r="48" spans="1:13" ht="12.75">
      <c r="A48" s="24" t="s">
        <v>30</v>
      </c>
      <c r="B48" s="161" t="s">
        <v>38</v>
      </c>
      <c r="C48" s="162"/>
      <c r="D48" s="147"/>
      <c r="E48" s="147"/>
      <c r="F48" s="146"/>
      <c r="G48" s="146"/>
      <c r="H48" s="559" t="str">
        <f>IF(L48=0," ",(L48/(100+J48))*100)</f>
        <v> </v>
      </c>
      <c r="I48" s="560"/>
      <c r="J48" s="521">
        <f>L34</f>
        <v>0</v>
      </c>
      <c r="K48" s="563"/>
      <c r="L48" s="849">
        <f>'Formblatt 222 Eingabe'!H45+'Formblatt 222 Eingabe'!O45</f>
        <v>0</v>
      </c>
      <c r="M48" s="850"/>
    </row>
    <row r="49" spans="1:13" ht="12.75">
      <c r="A49" s="17"/>
      <c r="B49" s="168"/>
      <c r="C49" s="149"/>
      <c r="D49" s="149"/>
      <c r="E49" s="149"/>
      <c r="F49" s="149"/>
      <c r="G49" s="149"/>
      <c r="H49" s="561"/>
      <c r="I49" s="562"/>
      <c r="J49" s="523"/>
      <c r="K49" s="564"/>
      <c r="L49" s="851"/>
      <c r="M49" s="852"/>
    </row>
    <row r="50" spans="1:13" ht="12.75">
      <c r="A50" s="39" t="s">
        <v>31</v>
      </c>
      <c r="B50" s="163"/>
      <c r="C50" s="163"/>
      <c r="D50" s="163"/>
      <c r="E50" s="163"/>
      <c r="F50" s="149"/>
      <c r="G50" s="149"/>
      <c r="H50" s="163"/>
      <c r="I50" s="163"/>
      <c r="J50" s="163"/>
      <c r="K50" s="165"/>
      <c r="L50" s="926">
        <f>SUM(L39:L49)</f>
        <v>0</v>
      </c>
      <c r="M50" s="927"/>
    </row>
    <row r="51" spans="1:13" ht="12.75">
      <c r="A51" s="44" t="s">
        <v>74</v>
      </c>
      <c r="B51" s="19"/>
      <c r="C51" s="19"/>
      <c r="D51" s="19"/>
      <c r="E51" s="19"/>
      <c r="F51" s="19"/>
      <c r="G51" s="19"/>
      <c r="H51" s="19"/>
      <c r="I51" s="19"/>
      <c r="J51" s="19"/>
      <c r="K51" s="19"/>
      <c r="L51" s="41"/>
      <c r="M51" s="41"/>
    </row>
    <row r="52" spans="1:13" ht="12.75">
      <c r="A52" s="40"/>
      <c r="B52" s="19"/>
      <c r="C52" s="19"/>
      <c r="D52" s="19"/>
      <c r="E52" s="19"/>
      <c r="F52" s="19"/>
      <c r="G52" s="19"/>
      <c r="H52" s="19"/>
      <c r="I52" s="19"/>
      <c r="J52" s="19"/>
      <c r="K52" s="19"/>
      <c r="L52" s="41"/>
      <c r="M52" s="41"/>
    </row>
    <row r="53" spans="1:13" ht="12.75">
      <c r="A53" s="146" t="s">
        <v>444</v>
      </c>
      <c r="B53" s="19"/>
      <c r="C53" s="19"/>
      <c r="D53" s="19"/>
      <c r="E53" s="19"/>
      <c r="F53" s="19"/>
      <c r="G53" s="19"/>
      <c r="H53" s="19"/>
      <c r="I53" s="19"/>
      <c r="J53" s="19"/>
      <c r="K53" s="19"/>
      <c r="L53" s="41"/>
      <c r="M53" s="41"/>
    </row>
    <row r="54" spans="1:13" ht="12.75" customHeight="1">
      <c r="A54" s="146" t="str">
        <f>Deckblatt!B41</f>
        <v>PaPa Version 1.9, Stand 10/2016</v>
      </c>
      <c r="B54" s="19"/>
      <c r="C54" s="19"/>
      <c r="D54" s="19"/>
      <c r="E54" s="19"/>
      <c r="F54" s="19"/>
      <c r="G54" s="19"/>
      <c r="H54" s="19"/>
      <c r="I54" s="19"/>
      <c r="J54" s="19"/>
      <c r="K54" s="19"/>
      <c r="L54" s="41"/>
      <c r="M54" s="41"/>
    </row>
    <row r="55" spans="1:13" ht="12.75">
      <c r="A55" s="113"/>
      <c r="B55" t="s">
        <v>166</v>
      </c>
      <c r="E55" s="19"/>
      <c r="F55" s="19"/>
      <c r="G55" s="19"/>
      <c r="H55" s="19"/>
      <c r="I55" s="19"/>
      <c r="J55" s="19"/>
      <c r="K55" s="19"/>
      <c r="L55" s="41"/>
      <c r="M55" s="41"/>
    </row>
    <row r="56" spans="1:13" ht="12.75">
      <c r="A56" s="112"/>
      <c r="B56" s="19" t="s">
        <v>165</v>
      </c>
      <c r="E56" s="19"/>
      <c r="F56" s="19"/>
      <c r="G56" s="19"/>
      <c r="H56" s="19"/>
      <c r="I56" s="19"/>
      <c r="K56" s="19"/>
      <c r="L56" s="41"/>
      <c r="M56" s="41"/>
    </row>
    <row r="57" spans="1:2" ht="12.75">
      <c r="A57" s="111"/>
      <c r="B57" s="19" t="s">
        <v>164</v>
      </c>
    </row>
    <row r="59" spans="1:2" ht="12.75">
      <c r="A59" s="169"/>
      <c r="B59" s="19"/>
    </row>
  </sheetData>
  <sheetProtection password="9489" sheet="1" objects="1" scenarios="1" selectLockedCells="1" selectUnlockedCells="1"/>
  <mergeCells count="106">
    <mergeCell ref="L50:M50"/>
    <mergeCell ref="H46:I47"/>
    <mergeCell ref="J46:K47"/>
    <mergeCell ref="L46:M47"/>
    <mergeCell ref="H48:I49"/>
    <mergeCell ref="J48:K49"/>
    <mergeCell ref="L48:M49"/>
    <mergeCell ref="L39:M41"/>
    <mergeCell ref="H42:I43"/>
    <mergeCell ref="J42:K43"/>
    <mergeCell ref="L42:M43"/>
    <mergeCell ref="H44:I45"/>
    <mergeCell ref="J44:K45"/>
    <mergeCell ref="L44:M45"/>
    <mergeCell ref="H38:I38"/>
    <mergeCell ref="J38:K38"/>
    <mergeCell ref="L38:M38"/>
    <mergeCell ref="L32:L33"/>
    <mergeCell ref="M32:M33"/>
    <mergeCell ref="J32:J33"/>
    <mergeCell ref="C34:C35"/>
    <mergeCell ref="D34:E35"/>
    <mergeCell ref="K32:K33"/>
    <mergeCell ref="E32:E33"/>
    <mergeCell ref="L34:M35"/>
    <mergeCell ref="I32:I33"/>
    <mergeCell ref="F32:F33"/>
    <mergeCell ref="G32:G33"/>
    <mergeCell ref="H32:H33"/>
    <mergeCell ref="J30:J31"/>
    <mergeCell ref="K30:K31"/>
    <mergeCell ref="L30:L31"/>
    <mergeCell ref="M30:M31"/>
    <mergeCell ref="F34:G35"/>
    <mergeCell ref="A32:A33"/>
    <mergeCell ref="H34:I35"/>
    <mergeCell ref="J34:K35"/>
    <mergeCell ref="A34:A35"/>
    <mergeCell ref="B34:B35"/>
    <mergeCell ref="B32:B33"/>
    <mergeCell ref="C32:C33"/>
    <mergeCell ref="D32:D33"/>
    <mergeCell ref="M28:M29"/>
    <mergeCell ref="A30:A31"/>
    <mergeCell ref="B30:B31"/>
    <mergeCell ref="C30:C31"/>
    <mergeCell ref="D30:D31"/>
    <mergeCell ref="E30:E31"/>
    <mergeCell ref="F30:F31"/>
    <mergeCell ref="G30:G31"/>
    <mergeCell ref="H30:H31"/>
    <mergeCell ref="I30:I31"/>
    <mergeCell ref="G28:G29"/>
    <mergeCell ref="H28:H29"/>
    <mergeCell ref="I28:I29"/>
    <mergeCell ref="J28:J29"/>
    <mergeCell ref="K28:K29"/>
    <mergeCell ref="L28:L29"/>
    <mergeCell ref="A28:A29"/>
    <mergeCell ref="B28:B29"/>
    <mergeCell ref="C28:C29"/>
    <mergeCell ref="D28:D29"/>
    <mergeCell ref="E28:E29"/>
    <mergeCell ref="F28:F29"/>
    <mergeCell ref="B25:M25"/>
    <mergeCell ref="A26:A27"/>
    <mergeCell ref="B26:B27"/>
    <mergeCell ref="D26:M26"/>
    <mergeCell ref="D27:E27"/>
    <mergeCell ref="F27:G27"/>
    <mergeCell ref="J27:K27"/>
    <mergeCell ref="L27:M27"/>
    <mergeCell ref="J20:J21"/>
    <mergeCell ref="K20:K21"/>
    <mergeCell ref="L20:L21"/>
    <mergeCell ref="M20:M21"/>
    <mergeCell ref="L22:L23"/>
    <mergeCell ref="M22:M23"/>
    <mergeCell ref="J16:J17"/>
    <mergeCell ref="K16:K17"/>
    <mergeCell ref="L16:L17"/>
    <mergeCell ref="M16:M17"/>
    <mergeCell ref="L18:L19"/>
    <mergeCell ref="M18:M19"/>
    <mergeCell ref="L12:L13"/>
    <mergeCell ref="M12:M13"/>
    <mergeCell ref="J14:J15"/>
    <mergeCell ref="K14:K15"/>
    <mergeCell ref="L14:L15"/>
    <mergeCell ref="M14:M15"/>
    <mergeCell ref="L4:M4"/>
    <mergeCell ref="A5:M5"/>
    <mergeCell ref="A10:A11"/>
    <mergeCell ref="B10:H11"/>
    <mergeCell ref="J10:J11"/>
    <mergeCell ref="L10:L11"/>
    <mergeCell ref="F1:M1"/>
    <mergeCell ref="A1:E1"/>
    <mergeCell ref="A6:M6"/>
    <mergeCell ref="A7:F7"/>
    <mergeCell ref="A8:M8"/>
    <mergeCell ref="H9:L9"/>
    <mergeCell ref="H2:M2"/>
    <mergeCell ref="A9:F9"/>
    <mergeCell ref="A4:F4"/>
    <mergeCell ref="H4:K4"/>
  </mergeCells>
  <conditionalFormatting sqref="M12:M13">
    <cfRule type="cellIs" priority="1" dxfId="31" operator="lessThan" stopIfTrue="1">
      <formula>$O$12</formula>
    </cfRule>
    <cfRule type="cellIs" priority="2" dxfId="33" operator="between" stopIfTrue="1">
      <formula>$O$12</formula>
      <formula>$P$12</formula>
    </cfRule>
    <cfRule type="cellIs" priority="3" dxfId="31" operator="greaterThan" stopIfTrue="1">
      <formula>$P$12</formula>
    </cfRule>
  </conditionalFormatting>
  <conditionalFormatting sqref="K14:K15">
    <cfRule type="cellIs" priority="4" dxfId="31" operator="lessThan" stopIfTrue="1">
      <formula>$O$14</formula>
    </cfRule>
    <cfRule type="cellIs" priority="5" dxfId="33" operator="between" stopIfTrue="1">
      <formula>$O$14</formula>
      <formula>$P$14</formula>
    </cfRule>
    <cfRule type="cellIs" priority="6" dxfId="31" operator="greaterThan" stopIfTrue="1">
      <formula>$P$14</formula>
    </cfRule>
  </conditionalFormatting>
  <conditionalFormatting sqref="K16:K17">
    <cfRule type="cellIs" priority="7" dxfId="31" operator="lessThan" stopIfTrue="1">
      <formula>$O$16</formula>
    </cfRule>
    <cfRule type="cellIs" priority="8" dxfId="33" operator="between" stopIfTrue="1">
      <formula>$O$16</formula>
      <formula>$P$16</formula>
    </cfRule>
    <cfRule type="cellIs" priority="9" dxfId="31" operator="greaterThan" stopIfTrue="1">
      <formula>$P$16</formula>
    </cfRule>
  </conditionalFormatting>
  <conditionalFormatting sqref="G28:G29 E28:E29 I28:I29 K28:K29 M28:M29">
    <cfRule type="cellIs" priority="10" dxfId="33" operator="between" stopIfTrue="1">
      <formula>$O$28</formula>
      <formula>$P$28</formula>
    </cfRule>
    <cfRule type="cellIs" priority="11" dxfId="37" operator="lessThan" stopIfTrue="1">
      <formula>$O$28</formula>
    </cfRule>
    <cfRule type="cellIs" priority="12" dxfId="37" operator="greaterThan" stopIfTrue="1">
      <formula>$P$28</formula>
    </cfRule>
  </conditionalFormatting>
  <conditionalFormatting sqref="E30:E31 G30:G31 I30:I31 K30:K31 M30:M31">
    <cfRule type="cellIs" priority="13" dxfId="33" operator="between" stopIfTrue="1">
      <formula>$O$29</formula>
      <formula>$P$29</formula>
    </cfRule>
    <cfRule type="cellIs" priority="14" dxfId="37" operator="lessThan" stopIfTrue="1">
      <formula>$O$29</formula>
    </cfRule>
    <cfRule type="cellIs" priority="15" dxfId="37" operator="greaterThan" stopIfTrue="1">
      <formula>$P$29</formula>
    </cfRule>
  </conditionalFormatting>
  <conditionalFormatting sqref="E32:E33 G32:G33 I32:I33 K32:K33 M32:M33">
    <cfRule type="cellIs" priority="16" dxfId="33" operator="between" stopIfTrue="1">
      <formula>$O$30</formula>
      <formula>$P$30</formula>
    </cfRule>
    <cfRule type="cellIs" priority="17" dxfId="37" operator="lessThan" stopIfTrue="1">
      <formula>$O$30</formula>
    </cfRule>
    <cfRule type="cellIs" priority="18" dxfId="37" operator="greaterThan" stopIfTrue="1">
      <formula>$P$30</formula>
    </cfRule>
  </conditionalFormatting>
  <conditionalFormatting sqref="C30:C31">
    <cfRule type="cellIs" priority="19" dxfId="33" operator="between" stopIfTrue="1">
      <formula>$O$29</formula>
      <formula>$P$29</formula>
    </cfRule>
    <cfRule type="cellIs" priority="20" dxfId="31" operator="lessThan" stopIfTrue="1">
      <formula>$O$29</formula>
    </cfRule>
    <cfRule type="cellIs" priority="21" dxfId="31" operator="greaterThan" stopIfTrue="1">
      <formula>$P$29</formula>
    </cfRule>
  </conditionalFormatting>
  <conditionalFormatting sqref="C32:C33">
    <cfRule type="cellIs" priority="22" dxfId="33" operator="between" stopIfTrue="1">
      <formula>$O$30</formula>
      <formula>$P$30</formula>
    </cfRule>
    <cfRule type="cellIs" priority="23" dxfId="31" operator="lessThan" stopIfTrue="1">
      <formula>$O$30</formula>
    </cfRule>
    <cfRule type="cellIs" priority="24" dxfId="31" operator="greaterThan" stopIfTrue="1">
      <formula>$P$30</formula>
    </cfRule>
  </conditionalFormatting>
  <conditionalFormatting sqref="C28:C29">
    <cfRule type="cellIs" priority="25" dxfId="30" operator="between" stopIfTrue="1">
      <formula>$O$28</formula>
      <formula>$P$28</formula>
    </cfRule>
    <cfRule type="cellIs" priority="26" dxfId="28" operator="lessThan" stopIfTrue="1">
      <formula>$O$28</formula>
    </cfRule>
    <cfRule type="cellIs" priority="27" dxfId="28" operator="greaterThan" stopIfTrue="1">
      <formula>$P$28</formula>
    </cfRule>
  </conditionalFormatting>
  <dataValidations count="1">
    <dataValidation errorStyle="information" type="decimal" operator="notBetween" allowBlank="1" showErrorMessage="1" error="Hier bitte nur Zahlen eingeben" sqref="L12:L13">
      <formula1>-2</formula1>
      <formula2>-1</formula2>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86" r:id="rId2"/>
  <legacyDrawing r:id="rId1"/>
</worksheet>
</file>

<file path=xl/worksheets/sheet11.xml><?xml version="1.0" encoding="utf-8"?>
<worksheet xmlns="http://schemas.openxmlformats.org/spreadsheetml/2006/main" xmlns:r="http://schemas.openxmlformats.org/officeDocument/2006/relationships">
  <sheetPr codeName="Tabelle14"/>
  <dimension ref="A2:M40"/>
  <sheetViews>
    <sheetView showZeros="0" zoomScalePageLayoutView="0" workbookViewId="0" topLeftCell="A10">
      <selection activeCell="E7" sqref="E7"/>
    </sheetView>
  </sheetViews>
  <sheetFormatPr defaultColWidth="11.421875" defaultRowHeight="12.75"/>
  <cols>
    <col min="5" max="5" width="18.00390625" style="0" customWidth="1"/>
    <col min="6" max="6" width="15.7109375" style="0" customWidth="1"/>
    <col min="7" max="7" width="16.8515625" style="0" customWidth="1"/>
    <col min="8" max="8" width="18.421875" style="0" customWidth="1"/>
  </cols>
  <sheetData>
    <row r="2" spans="1:2" ht="12.75">
      <c r="A2" s="156"/>
      <c r="B2" s="156"/>
    </row>
    <row r="4" spans="1:5" ht="23.25">
      <c r="A4" s="347" t="s">
        <v>501</v>
      </c>
      <c r="B4" s="347"/>
      <c r="C4" s="347"/>
      <c r="D4" s="347"/>
      <c r="E4" s="347"/>
    </row>
    <row r="5" spans="1:13" ht="12.75">
      <c r="A5" s="352"/>
      <c r="B5" s="141"/>
      <c r="C5" s="141"/>
      <c r="D5" s="141"/>
      <c r="E5" s="141"/>
      <c r="F5" s="141"/>
      <c r="G5" s="141"/>
      <c r="H5" s="141"/>
      <c r="I5" s="141"/>
      <c r="J5" s="141"/>
      <c r="K5" s="141"/>
      <c r="L5" s="141"/>
      <c r="M5" s="141"/>
    </row>
    <row r="6" spans="1:13" ht="12.75">
      <c r="A6" s="35" t="s">
        <v>461</v>
      </c>
      <c r="B6" s="379"/>
      <c r="C6" s="379"/>
      <c r="D6" s="379"/>
      <c r="E6" s="379" t="s">
        <v>488</v>
      </c>
      <c r="F6" s="379" t="s">
        <v>489</v>
      </c>
      <c r="G6" s="379"/>
      <c r="H6" s="379"/>
      <c r="I6" s="379"/>
      <c r="J6" s="379"/>
      <c r="K6" s="379"/>
      <c r="L6" s="382"/>
      <c r="M6" s="141"/>
    </row>
    <row r="7" spans="1:13" ht="12.75">
      <c r="A7" s="129"/>
      <c r="B7" s="373" t="s">
        <v>487</v>
      </c>
      <c r="C7" s="373"/>
      <c r="D7" s="373"/>
      <c r="E7" s="367"/>
      <c r="F7" s="383">
        <f>E7/119*100</f>
        <v>0</v>
      </c>
      <c r="G7" s="373"/>
      <c r="H7" s="373" t="s">
        <v>463</v>
      </c>
      <c r="I7" s="373"/>
      <c r="J7" s="399"/>
      <c r="K7" s="373"/>
      <c r="L7" s="384"/>
      <c r="M7" s="141"/>
    </row>
    <row r="8" spans="1:13" ht="12.75">
      <c r="A8" s="129"/>
      <c r="B8" s="373"/>
      <c r="C8" s="373"/>
      <c r="D8" s="373"/>
      <c r="E8" s="379"/>
      <c r="F8" s="383"/>
      <c r="G8" s="373"/>
      <c r="H8" s="354" t="s">
        <v>490</v>
      </c>
      <c r="I8" s="383"/>
      <c r="J8" s="355" t="e">
        <f>VLOOKUP(Deckblatt!E10,Gewerkezuordnung!B5:Z114,24)/100</f>
        <v>#N/A</v>
      </c>
      <c r="K8" s="373"/>
      <c r="L8" s="384"/>
      <c r="M8" s="141"/>
    </row>
    <row r="9" spans="1:13" ht="12.75">
      <c r="A9" s="385"/>
      <c r="B9" s="373" t="s">
        <v>483</v>
      </c>
      <c r="C9" s="373"/>
      <c r="D9" s="373"/>
      <c r="E9" s="380">
        <f>F9*1.19</f>
        <v>0</v>
      </c>
      <c r="F9" s="368"/>
      <c r="G9" s="373"/>
      <c r="H9" s="373"/>
      <c r="I9" s="373"/>
      <c r="J9" s="373"/>
      <c r="K9" s="373"/>
      <c r="L9" s="384"/>
      <c r="M9" s="141"/>
    </row>
    <row r="10" spans="1:13" ht="12.75">
      <c r="A10" s="385"/>
      <c r="B10" s="373" t="s">
        <v>484</v>
      </c>
      <c r="C10" s="373"/>
      <c r="D10" s="373"/>
      <c r="E10" s="380">
        <f aca="true" t="shared" si="0" ref="E10:E18">F10*1.19</f>
        <v>0</v>
      </c>
      <c r="F10" s="368"/>
      <c r="G10" s="373"/>
      <c r="H10" s="373"/>
      <c r="I10" s="373"/>
      <c r="J10" s="386"/>
      <c r="K10" s="373"/>
      <c r="L10" s="384"/>
      <c r="M10" s="141"/>
    </row>
    <row r="11" spans="1:13" ht="12.75">
      <c r="A11" s="385"/>
      <c r="B11" s="373" t="s">
        <v>485</v>
      </c>
      <c r="C11" s="373"/>
      <c r="D11" s="373"/>
      <c r="E11" s="380">
        <f t="shared" si="0"/>
        <v>0</v>
      </c>
      <c r="F11" s="368"/>
      <c r="G11" s="373"/>
      <c r="H11" s="373"/>
      <c r="I11" s="373"/>
      <c r="J11" s="386"/>
      <c r="K11" s="373"/>
      <c r="L11" s="384"/>
      <c r="M11" s="141"/>
    </row>
    <row r="12" spans="1:13" ht="12.75">
      <c r="A12" s="385"/>
      <c r="B12" s="373" t="s">
        <v>486</v>
      </c>
      <c r="C12" s="373"/>
      <c r="D12" s="373"/>
      <c r="E12" s="380">
        <f t="shared" si="0"/>
        <v>0</v>
      </c>
      <c r="F12" s="368"/>
      <c r="G12" s="373"/>
      <c r="H12" s="373"/>
      <c r="I12" s="373"/>
      <c r="J12" s="373"/>
      <c r="K12" s="373"/>
      <c r="L12" s="384"/>
      <c r="M12" s="141"/>
    </row>
    <row r="13" spans="1:13" ht="12.75">
      <c r="A13" s="385"/>
      <c r="B13" s="373" t="s">
        <v>464</v>
      </c>
      <c r="C13" s="373"/>
      <c r="D13" s="373"/>
      <c r="E13" s="380">
        <f t="shared" si="0"/>
        <v>0</v>
      </c>
      <c r="F13" s="368"/>
      <c r="G13" s="373"/>
      <c r="H13" s="373"/>
      <c r="I13" s="373"/>
      <c r="J13" s="373"/>
      <c r="K13" s="373"/>
      <c r="L13" s="384"/>
      <c r="M13" s="141"/>
    </row>
    <row r="14" spans="1:13" ht="12.75">
      <c r="A14" s="385"/>
      <c r="B14" s="373" t="s">
        <v>465</v>
      </c>
      <c r="C14" s="373"/>
      <c r="D14" s="373"/>
      <c r="E14" s="380">
        <f t="shared" si="0"/>
        <v>0</v>
      </c>
      <c r="F14" s="368"/>
      <c r="G14" s="373"/>
      <c r="H14" s="387"/>
      <c r="I14" s="373"/>
      <c r="J14" s="373"/>
      <c r="K14" s="373"/>
      <c r="L14" s="384"/>
      <c r="M14" s="141"/>
    </row>
    <row r="15" spans="1:13" ht="12.75">
      <c r="A15" s="385"/>
      <c r="B15" s="373" t="s">
        <v>466</v>
      </c>
      <c r="C15" s="373"/>
      <c r="D15" s="373"/>
      <c r="E15" s="380">
        <f t="shared" si="0"/>
        <v>0</v>
      </c>
      <c r="F15" s="368"/>
      <c r="G15" s="373"/>
      <c r="H15" s="387"/>
      <c r="I15" s="130" t="s">
        <v>478</v>
      </c>
      <c r="J15" s="373"/>
      <c r="K15" s="373"/>
      <c r="L15" s="384"/>
      <c r="M15" s="141"/>
    </row>
    <row r="16" spans="1:13" ht="12.75">
      <c r="A16" s="385"/>
      <c r="B16" s="373" t="s">
        <v>467</v>
      </c>
      <c r="C16" s="373"/>
      <c r="D16" s="373"/>
      <c r="E16" s="380">
        <f t="shared" si="0"/>
        <v>0</v>
      </c>
      <c r="F16" s="368"/>
      <c r="G16" s="373"/>
      <c r="H16" s="373"/>
      <c r="I16" s="373" t="s">
        <v>468</v>
      </c>
      <c r="J16" s="373"/>
      <c r="K16" s="373"/>
      <c r="L16" s="384"/>
      <c r="M16" s="141"/>
    </row>
    <row r="17" spans="1:13" ht="13.5" thickBot="1">
      <c r="A17" s="385"/>
      <c r="B17" s="373" t="s">
        <v>0</v>
      </c>
      <c r="C17" s="373"/>
      <c r="D17" s="373"/>
      <c r="E17" s="380">
        <f t="shared" si="0"/>
        <v>0</v>
      </c>
      <c r="F17" s="367"/>
      <c r="G17" s="373"/>
      <c r="H17" s="388">
        <f>IF(E7=0,0,E18/E7*J7)</f>
        <v>0</v>
      </c>
      <c r="I17" s="19"/>
      <c r="J17" s="373"/>
      <c r="K17" s="373"/>
      <c r="L17" s="384"/>
      <c r="M17" s="141"/>
    </row>
    <row r="18" spans="1:13" ht="13.5" thickBot="1">
      <c r="A18" s="385"/>
      <c r="B18" s="373" t="s">
        <v>462</v>
      </c>
      <c r="C18" s="373"/>
      <c r="D18" s="373"/>
      <c r="E18" s="380">
        <f t="shared" si="0"/>
        <v>0</v>
      </c>
      <c r="F18" s="377">
        <f>SUM(F9:F17)</f>
        <v>0</v>
      </c>
      <c r="G18" s="373"/>
      <c r="H18" s="387"/>
      <c r="I18" s="381">
        <f>(100*H17)/(100-H17*100)</f>
        <v>0</v>
      </c>
      <c r="J18" s="373"/>
      <c r="K18" s="373"/>
      <c r="L18" s="384"/>
      <c r="M18" s="141"/>
    </row>
    <row r="19" spans="1:13" ht="12.75">
      <c r="A19" s="385"/>
      <c r="B19" s="373"/>
      <c r="C19" s="373"/>
      <c r="D19" s="373"/>
      <c r="E19" s="373"/>
      <c r="F19" s="373"/>
      <c r="G19" s="373"/>
      <c r="H19" s="389">
        <f>(E7-E18)*(I18)</f>
        <v>0</v>
      </c>
      <c r="I19" s="373"/>
      <c r="J19" s="373"/>
      <c r="K19" s="373"/>
      <c r="L19" s="384"/>
      <c r="M19" s="141"/>
    </row>
    <row r="20" spans="1:13" ht="12.75">
      <c r="A20" s="385"/>
      <c r="B20" s="373"/>
      <c r="C20" s="373"/>
      <c r="D20" s="373"/>
      <c r="E20" s="373"/>
      <c r="F20" s="373"/>
      <c r="G20" s="373"/>
      <c r="H20" s="373"/>
      <c r="I20" s="373"/>
      <c r="J20" s="373"/>
      <c r="K20" s="373"/>
      <c r="L20" s="384"/>
      <c r="M20" s="141"/>
    </row>
    <row r="21" spans="1:13" ht="12.75">
      <c r="A21" s="390" t="s">
        <v>481</v>
      </c>
      <c r="B21" s="373"/>
      <c r="C21" s="373"/>
      <c r="D21" s="373"/>
      <c r="E21" s="373"/>
      <c r="F21" s="373"/>
      <c r="G21" s="373"/>
      <c r="H21" s="373"/>
      <c r="I21" s="373"/>
      <c r="J21" s="373"/>
      <c r="K21" s="373"/>
      <c r="L21" s="384"/>
      <c r="M21" s="141"/>
    </row>
    <row r="22" spans="1:13" ht="12.75">
      <c r="A22" s="390" t="s">
        <v>469</v>
      </c>
      <c r="B22" s="373"/>
      <c r="C22" s="373"/>
      <c r="D22" s="373"/>
      <c r="E22" s="373"/>
      <c r="F22" s="373"/>
      <c r="G22" s="373"/>
      <c r="H22" s="373"/>
      <c r="I22" s="373"/>
      <c r="J22" s="373"/>
      <c r="K22" s="373"/>
      <c r="L22" s="384"/>
      <c r="M22" s="141"/>
    </row>
    <row r="23" spans="1:13" ht="12.75">
      <c r="A23" s="391"/>
      <c r="B23" s="392"/>
      <c r="C23" s="392"/>
      <c r="D23" s="392"/>
      <c r="E23" s="392"/>
      <c r="F23" s="392"/>
      <c r="G23" s="392"/>
      <c r="H23" s="392"/>
      <c r="I23" s="392"/>
      <c r="J23" s="392"/>
      <c r="K23" s="392"/>
      <c r="L23" s="393"/>
      <c r="M23" s="141"/>
    </row>
    <row r="24" spans="1:13" ht="12.75">
      <c r="A24" s="141"/>
      <c r="B24" s="141"/>
      <c r="C24" s="141"/>
      <c r="D24" s="141"/>
      <c r="E24" s="141"/>
      <c r="F24" s="141"/>
      <c r="G24" s="141"/>
      <c r="H24" s="141"/>
      <c r="I24" s="141"/>
      <c r="J24" s="141"/>
      <c r="K24" s="141"/>
      <c r="L24" s="141"/>
      <c r="M24" s="141"/>
    </row>
    <row r="25" spans="1:13" ht="12.75">
      <c r="A25" s="141"/>
      <c r="B25" s="141"/>
      <c r="C25" s="141"/>
      <c r="D25" s="141"/>
      <c r="E25" s="141"/>
      <c r="F25" s="141"/>
      <c r="G25" s="141"/>
      <c r="H25" s="141"/>
      <c r="I25" s="141"/>
      <c r="J25" s="141"/>
      <c r="K25" s="141"/>
      <c r="L25" s="141"/>
      <c r="M25" s="141"/>
    </row>
    <row r="26" spans="1:13" ht="12.75">
      <c r="A26" s="35" t="s">
        <v>480</v>
      </c>
      <c r="B26" s="51"/>
      <c r="C26" s="379"/>
      <c r="D26" s="379" t="s">
        <v>383</v>
      </c>
      <c r="E26" s="394">
        <f>Deckblatt!D7</f>
      </c>
      <c r="F26" s="379"/>
      <c r="G26" s="379" t="s">
        <v>384</v>
      </c>
      <c r="H26" s="394">
        <f>Deckblatt!D8</f>
      </c>
      <c r="I26" s="379"/>
      <c r="J26" s="379"/>
      <c r="K26" s="379"/>
      <c r="L26" s="382"/>
      <c r="M26" s="141"/>
    </row>
    <row r="27" spans="1:13" ht="12.75">
      <c r="A27" s="385"/>
      <c r="B27" s="373"/>
      <c r="C27" s="373"/>
      <c r="D27" s="373"/>
      <c r="E27" s="373"/>
      <c r="F27" s="373"/>
      <c r="G27" s="373"/>
      <c r="H27" s="373"/>
      <c r="I27" s="373"/>
      <c r="J27" s="373"/>
      <c r="K27" s="373"/>
      <c r="L27" s="384"/>
      <c r="M27" s="141"/>
    </row>
    <row r="28" spans="1:13" ht="12.75">
      <c r="A28" s="129"/>
      <c r="B28" s="373"/>
      <c r="C28" s="373"/>
      <c r="D28" s="373" t="s">
        <v>491</v>
      </c>
      <c r="E28" s="373" t="s">
        <v>492</v>
      </c>
      <c r="F28" s="373" t="s">
        <v>3</v>
      </c>
      <c r="G28" s="373" t="s">
        <v>470</v>
      </c>
      <c r="H28" s="373"/>
      <c r="I28" s="373"/>
      <c r="J28" s="373"/>
      <c r="K28" s="373"/>
      <c r="L28" s="384"/>
      <c r="M28" s="141"/>
    </row>
    <row r="29" spans="1:13" ht="12.75">
      <c r="A29" s="129"/>
      <c r="B29" s="373" t="s">
        <v>471</v>
      </c>
      <c r="C29" s="373"/>
      <c r="D29" s="361">
        <f>IF(F29=0,0,G29/(100+F29)*100)</f>
        <v>0</v>
      </c>
      <c r="E29" s="386">
        <f>IF(D34=0,0,D29/D34)</f>
        <v>0</v>
      </c>
      <c r="F29" s="363">
        <f>'Kennwerte 221'!C23</f>
        <v>0</v>
      </c>
      <c r="G29" s="361">
        <f>'Kennwerte 221'!D23</f>
        <v>0</v>
      </c>
      <c r="H29" s="373"/>
      <c r="I29" s="373"/>
      <c r="J29" s="373"/>
      <c r="K29" s="373"/>
      <c r="L29" s="384"/>
      <c r="M29" s="141"/>
    </row>
    <row r="30" spans="1:13" ht="12.75">
      <c r="A30" s="385"/>
      <c r="B30" s="373" t="s">
        <v>472</v>
      </c>
      <c r="C30" s="373"/>
      <c r="D30" s="361">
        <f>IF(F30=0,0,G30/(100+F30)*100)</f>
        <v>0</v>
      </c>
      <c r="E30" s="386">
        <f>IF(D34=0,0,D30/D34)</f>
        <v>0</v>
      </c>
      <c r="F30" s="363">
        <f>'Kennwerte 221'!C24</f>
        <v>0</v>
      </c>
      <c r="G30" s="361">
        <f>'Kennwerte 221'!D24</f>
        <v>0</v>
      </c>
      <c r="H30" s="373"/>
      <c r="I30" s="373"/>
      <c r="J30" s="373"/>
      <c r="K30" s="373"/>
      <c r="L30" s="384"/>
      <c r="M30" s="141"/>
    </row>
    <row r="31" spans="1:13" ht="12.75">
      <c r="A31" s="385"/>
      <c r="B31" s="373" t="s">
        <v>473</v>
      </c>
      <c r="C31" s="373"/>
      <c r="D31" s="361">
        <f>IF(F31=0,0,G31/(100+F31)*100)</f>
        <v>0</v>
      </c>
      <c r="E31" s="386">
        <f>IF(D34=0,0,D31/D34)</f>
        <v>0</v>
      </c>
      <c r="F31" s="363">
        <f>'Kennwerte 221'!C25</f>
        <v>0</v>
      </c>
      <c r="G31" s="361">
        <f>'Kennwerte 221'!D25</f>
        <v>0</v>
      </c>
      <c r="H31" s="373"/>
      <c r="I31" s="373"/>
      <c r="J31" s="373"/>
      <c r="K31" s="373"/>
      <c r="L31" s="384"/>
      <c r="M31" s="141"/>
    </row>
    <row r="32" spans="1:13" ht="12.75">
      <c r="A32" s="385"/>
      <c r="B32" s="373" t="s">
        <v>0</v>
      </c>
      <c r="C32" s="373"/>
      <c r="D32" s="361">
        <f>IF(F32=0,0,G32/(100+F32)*100)</f>
        <v>0</v>
      </c>
      <c r="E32" s="386">
        <f>IF(D34=0,0,D32/D34)</f>
        <v>0</v>
      </c>
      <c r="F32" s="363">
        <f>'Kennwerte 221'!C26</f>
        <v>0</v>
      </c>
      <c r="G32" s="361">
        <f>'Kennwerte 221'!D26</f>
        <v>0</v>
      </c>
      <c r="H32" s="373"/>
      <c r="I32" s="373"/>
      <c r="J32" s="373"/>
      <c r="K32" s="373"/>
      <c r="L32" s="384"/>
      <c r="M32" s="141"/>
    </row>
    <row r="33" spans="1:13" ht="12.75">
      <c r="A33" s="385"/>
      <c r="B33" s="373" t="s">
        <v>2</v>
      </c>
      <c r="C33" s="373"/>
      <c r="D33" s="361">
        <f>IF(F33=0,0,G33/(100+F33)*100)</f>
        <v>0</v>
      </c>
      <c r="E33" s="386">
        <f>IF(D34=0,0,D33/D34)</f>
        <v>0</v>
      </c>
      <c r="F33" s="363">
        <f>'Kennwerte 221'!C27</f>
        <v>0</v>
      </c>
      <c r="G33" s="361">
        <f>'Kennwerte 221'!D27</f>
        <v>0</v>
      </c>
      <c r="H33" s="373"/>
      <c r="I33" s="373"/>
      <c r="J33" s="373"/>
      <c r="K33" s="373"/>
      <c r="L33" s="384"/>
      <c r="M33" s="141"/>
    </row>
    <row r="34" spans="1:13" ht="12.75">
      <c r="A34" s="385"/>
      <c r="B34" s="373"/>
      <c r="C34" s="373"/>
      <c r="D34" s="395">
        <f>SUM(D29:D33)</f>
        <v>0</v>
      </c>
      <c r="E34" s="386">
        <f>SUM(E29:E33)</f>
        <v>0</v>
      </c>
      <c r="F34" s="364"/>
      <c r="G34" s="365">
        <f>SUM(G29:G33)</f>
        <v>0</v>
      </c>
      <c r="H34" s="373"/>
      <c r="I34" s="373"/>
      <c r="J34" s="373"/>
      <c r="K34" s="373"/>
      <c r="L34" s="384"/>
      <c r="M34" s="141"/>
    </row>
    <row r="35" spans="1:13" ht="12.75">
      <c r="A35" s="385"/>
      <c r="B35" s="373"/>
      <c r="C35" s="373"/>
      <c r="D35" s="373"/>
      <c r="E35" s="373"/>
      <c r="F35" s="373"/>
      <c r="G35" s="373"/>
      <c r="H35" s="373"/>
      <c r="I35" s="130" t="s">
        <v>493</v>
      </c>
      <c r="J35" s="373"/>
      <c r="K35" s="373"/>
      <c r="L35" s="384"/>
      <c r="M35" s="141"/>
    </row>
    <row r="36" spans="1:13" ht="12.75">
      <c r="A36" s="385"/>
      <c r="B36" s="373"/>
      <c r="C36" s="373" t="s">
        <v>471</v>
      </c>
      <c r="D36" s="373" t="s">
        <v>474</v>
      </c>
      <c r="E36" s="373" t="s">
        <v>473</v>
      </c>
      <c r="F36" s="373" t="s">
        <v>0</v>
      </c>
      <c r="G36" s="373" t="s">
        <v>2</v>
      </c>
      <c r="H36" s="373" t="s">
        <v>400</v>
      </c>
      <c r="I36" s="19" t="s">
        <v>504</v>
      </c>
      <c r="J36" s="373"/>
      <c r="K36" s="373"/>
      <c r="L36" s="384"/>
      <c r="M36" s="141"/>
    </row>
    <row r="37" spans="1:13" ht="25.5" customHeight="1" thickBot="1">
      <c r="A37" s="385"/>
      <c r="B37" s="396" t="s">
        <v>475</v>
      </c>
      <c r="C37" s="398">
        <f>'Formblatt 221 Eingabe'!D32</f>
        <v>0</v>
      </c>
      <c r="D37" s="398">
        <f>'Formblatt 221 Eingabe'!F32</f>
        <v>0</v>
      </c>
      <c r="E37" s="398">
        <f>'Formblatt 221 Eingabe'!H32</f>
        <v>0</v>
      </c>
      <c r="F37" s="398">
        <f>'Formblatt 221 Eingabe'!J32</f>
        <v>0</v>
      </c>
      <c r="G37" s="398">
        <f>'Formblatt 221 Eingabe'!L32</f>
        <v>0</v>
      </c>
      <c r="H37" s="373"/>
      <c r="I37" s="373" t="s">
        <v>476</v>
      </c>
      <c r="J37" s="373"/>
      <c r="K37" s="373"/>
      <c r="L37" s="384"/>
      <c r="M37" s="141"/>
    </row>
    <row r="38" spans="1:13" ht="13.5" thickBot="1">
      <c r="A38" s="385"/>
      <c r="B38" s="373" t="s">
        <v>477</v>
      </c>
      <c r="C38" s="362">
        <f>D29*C37/100</f>
        <v>0</v>
      </c>
      <c r="D38" s="362">
        <f>D37*D30/100</f>
        <v>0</v>
      </c>
      <c r="E38" s="362">
        <f>D31*E37/100</f>
        <v>0</v>
      </c>
      <c r="F38" s="362">
        <f>D32*F37/100</f>
        <v>0</v>
      </c>
      <c r="G38" s="362">
        <f>D33*G37/100</f>
        <v>0</v>
      </c>
      <c r="H38" s="383">
        <f>SUM(C38:G38)</f>
        <v>0</v>
      </c>
      <c r="I38" s="381">
        <f>IF(G34=0,0,H38/D34)</f>
        <v>0</v>
      </c>
      <c r="J38" s="373"/>
      <c r="K38" s="373"/>
      <c r="L38" s="384"/>
      <c r="M38" s="141"/>
    </row>
    <row r="39" spans="1:13" ht="12.75">
      <c r="A39" s="391"/>
      <c r="B39" s="392"/>
      <c r="C39" s="392"/>
      <c r="D39" s="392"/>
      <c r="E39" s="392"/>
      <c r="F39" s="392"/>
      <c r="G39" s="392"/>
      <c r="H39" s="392"/>
      <c r="I39" s="392"/>
      <c r="J39" s="392"/>
      <c r="K39" s="392"/>
      <c r="L39" s="393"/>
      <c r="M39" s="141"/>
    </row>
    <row r="40" spans="1:13" ht="12.75">
      <c r="A40" s="141"/>
      <c r="B40" s="141"/>
      <c r="C40" s="141"/>
      <c r="D40" s="141"/>
      <c r="E40" s="141"/>
      <c r="F40" s="141"/>
      <c r="G40" s="141"/>
      <c r="H40" s="141"/>
      <c r="I40" s="141"/>
      <c r="J40" s="141"/>
      <c r="K40" s="141"/>
      <c r="L40" s="141"/>
      <c r="M40" s="141"/>
    </row>
  </sheetData>
  <sheetProtection password="9489" sheet="1" objects="1" scenarios="1" selectLockedCells="1"/>
  <protectedRanges>
    <protectedRange password="CD8E" sqref="E7 E9:E18" name="Bereich1"/>
  </protectedRanges>
  <printOptions/>
  <pageMargins left="0.5905511811023623" right="0.5905511811023623" top="0.984251968503937" bottom="0.984251968503937" header="0.5118110236220472" footer="0.5118110236220472"/>
  <pageSetup horizontalDpi="600" verticalDpi="600" orientation="landscape" paperSize="9" scale="85" r:id="rId2"/>
  <legacyDrawing r:id="rId1"/>
</worksheet>
</file>

<file path=xl/worksheets/sheet12.xml><?xml version="1.0" encoding="utf-8"?>
<worksheet xmlns="http://schemas.openxmlformats.org/spreadsheetml/2006/main" xmlns:r="http://schemas.openxmlformats.org/officeDocument/2006/relationships">
  <sheetPr codeName="Tabelle18"/>
  <dimension ref="A2:J34"/>
  <sheetViews>
    <sheetView showGridLines="0" showRowColHeaders="0" showZeros="0" showOutlineSymbols="0" zoomScalePageLayoutView="0" workbookViewId="0" topLeftCell="A10">
      <selection activeCell="F21" sqref="F21"/>
    </sheetView>
  </sheetViews>
  <sheetFormatPr defaultColWidth="11.421875" defaultRowHeight="12.75"/>
  <cols>
    <col min="1" max="1" width="5.421875" style="0" customWidth="1"/>
    <col min="2" max="2" width="19.28125" style="0" customWidth="1"/>
    <col min="3" max="3" width="13.8515625" style="0" customWidth="1"/>
    <col min="4" max="4" width="27.140625" style="0" customWidth="1"/>
    <col min="5" max="5" width="5.57421875" style="0" customWidth="1"/>
    <col min="6" max="6" width="26.140625" style="0" customWidth="1"/>
    <col min="7" max="7" width="5.7109375" style="0" customWidth="1"/>
    <col min="8" max="8" width="3.28125" style="0" customWidth="1"/>
    <col min="9" max="9" width="5.7109375" style="0" customWidth="1"/>
  </cols>
  <sheetData>
    <row r="1" ht="15" customHeight="1"/>
    <row r="2" spans="2:6" ht="12.75">
      <c r="B2" t="s">
        <v>494</v>
      </c>
      <c r="F2" s="371">
        <f ca="1">TODAY()</f>
        <v>42648</v>
      </c>
    </row>
    <row r="3" ht="12.75">
      <c r="F3" s="370">
        <f ca="1">TODAY()+6</f>
        <v>42654</v>
      </c>
    </row>
    <row r="4" spans="2:5" ht="12.75">
      <c r="B4" s="141" t="s">
        <v>495</v>
      </c>
      <c r="C4" s="8"/>
      <c r="D4" s="8"/>
      <c r="E4" s="8"/>
    </row>
    <row r="5" spans="2:5" ht="12.75">
      <c r="B5" s="8"/>
      <c r="C5" s="8"/>
      <c r="D5" s="8"/>
      <c r="E5" s="8"/>
    </row>
    <row r="6" spans="2:5" ht="12.75">
      <c r="B6" s="8" t="s">
        <v>496</v>
      </c>
      <c r="C6" s="8"/>
      <c r="D6" s="8">
        <f>Deckblatt!D5</f>
        <v>0</v>
      </c>
      <c r="E6" s="8"/>
    </row>
    <row r="7" spans="2:5" ht="12.75">
      <c r="B7" s="8" t="s">
        <v>47</v>
      </c>
      <c r="C7" s="8"/>
      <c r="D7" s="369">
        <f>Deckblatt!D6</f>
      </c>
      <c r="E7" s="8"/>
    </row>
    <row r="8" spans="2:5" ht="12.75">
      <c r="B8" s="8" t="s">
        <v>48</v>
      </c>
      <c r="C8" s="8"/>
      <c r="D8" s="369">
        <f>Deckblatt!D7</f>
      </c>
      <c r="E8" s="8"/>
    </row>
    <row r="9" spans="2:4" ht="13.5" customHeight="1">
      <c r="B9" s="8" t="s">
        <v>49</v>
      </c>
      <c r="D9" s="369">
        <f>Deckblatt!D8</f>
      </c>
    </row>
    <row r="10" ht="6.75" customHeight="1">
      <c r="B10" s="8"/>
    </row>
    <row r="11" spans="2:6" ht="68.25" customHeight="1">
      <c r="B11" s="928" t="s">
        <v>568</v>
      </c>
      <c r="C11" s="929"/>
      <c r="D11" s="929"/>
      <c r="E11" s="929"/>
      <c r="F11" s="929"/>
    </row>
    <row r="12" spans="2:6" ht="19.5" customHeight="1">
      <c r="B12" s="25" t="s">
        <v>499</v>
      </c>
      <c r="C12" s="26"/>
      <c r="D12" s="26"/>
      <c r="E12" s="26"/>
      <c r="F12" s="20"/>
    </row>
    <row r="13" spans="2:6" ht="7.5" customHeight="1">
      <c r="B13" s="375"/>
      <c r="C13" s="19"/>
      <c r="D13" s="19"/>
      <c r="E13" s="19"/>
      <c r="F13" s="28"/>
    </row>
    <row r="14" spans="2:6" ht="15.75" customHeight="1">
      <c r="B14" s="37" t="s">
        <v>498</v>
      </c>
      <c r="C14" s="30"/>
      <c r="D14" s="397">
        <f>'Kennwerte 221'!B15</f>
        <v>0</v>
      </c>
      <c r="E14" s="30"/>
      <c r="F14" s="376">
        <f>'Berechnung AGK 221'!I38</f>
        <v>0</v>
      </c>
    </row>
    <row r="15" spans="6:7" ht="13.5" customHeight="1">
      <c r="F15" s="19"/>
      <c r="G15" s="19"/>
    </row>
    <row r="16" spans="2:7" ht="12.75">
      <c r="B16" s="8" t="s">
        <v>482</v>
      </c>
      <c r="F16" s="19"/>
      <c r="G16" s="146"/>
    </row>
    <row r="17" spans="2:7" ht="9" customHeight="1">
      <c r="B17" s="348"/>
      <c r="C17" s="351"/>
      <c r="D17" s="351"/>
      <c r="E17" s="351"/>
      <c r="F17" s="350"/>
      <c r="G17" s="349"/>
    </row>
    <row r="18" spans="1:10" ht="12" customHeight="1">
      <c r="A18" s="8"/>
      <c r="B18" s="141"/>
      <c r="C18" s="141"/>
      <c r="D18" s="141"/>
      <c r="F18" s="378" t="s">
        <v>500</v>
      </c>
      <c r="G18" s="141"/>
      <c r="H18" s="141"/>
      <c r="I18" s="141"/>
      <c r="J18" s="366"/>
    </row>
    <row r="19" spans="1:10" ht="19.5" customHeight="1">
      <c r="A19" s="8"/>
      <c r="B19" s="141" t="s">
        <v>487</v>
      </c>
      <c r="C19" s="141"/>
      <c r="D19" s="141"/>
      <c r="F19" s="368"/>
      <c r="G19" s="141"/>
      <c r="H19" s="141"/>
      <c r="I19" s="141"/>
      <c r="J19" s="354"/>
    </row>
    <row r="20" spans="1:10" ht="19.5" customHeight="1">
      <c r="A20" s="8"/>
      <c r="B20" s="141"/>
      <c r="C20" s="141"/>
      <c r="D20" s="141"/>
      <c r="E20" s="373"/>
      <c r="F20" s="353" t="s">
        <v>489</v>
      </c>
      <c r="G20" s="141"/>
      <c r="H20" s="354"/>
      <c r="I20" s="353"/>
      <c r="J20" s="354"/>
    </row>
    <row r="21" spans="1:10" ht="19.5" customHeight="1">
      <c r="A21" s="141"/>
      <c r="B21" s="141" t="s">
        <v>483</v>
      </c>
      <c r="C21" s="141"/>
      <c r="D21" s="141"/>
      <c r="F21" s="368"/>
      <c r="G21" s="141"/>
      <c r="H21" s="141"/>
      <c r="I21" s="141"/>
      <c r="J21" s="366"/>
    </row>
    <row r="22" spans="1:10" ht="19.5" customHeight="1">
      <c r="A22" s="141"/>
      <c r="B22" s="141" t="s">
        <v>484</v>
      </c>
      <c r="C22" s="141"/>
      <c r="D22" s="141"/>
      <c r="F22" s="368"/>
      <c r="G22" s="141"/>
      <c r="H22" s="141"/>
      <c r="I22" s="141"/>
      <c r="J22" s="356"/>
    </row>
    <row r="23" spans="1:10" ht="19.5" customHeight="1">
      <c r="A23" s="141"/>
      <c r="B23" s="141" t="s">
        <v>485</v>
      </c>
      <c r="C23" s="141"/>
      <c r="D23" s="141"/>
      <c r="F23" s="368"/>
      <c r="G23" s="141"/>
      <c r="H23" s="141"/>
      <c r="I23" s="141"/>
      <c r="J23" s="356"/>
    </row>
    <row r="24" spans="1:10" ht="19.5" customHeight="1">
      <c r="A24" s="141"/>
      <c r="B24" s="141" t="s">
        <v>486</v>
      </c>
      <c r="C24" s="141"/>
      <c r="D24" s="141"/>
      <c r="F24" s="368"/>
      <c r="G24" s="141"/>
      <c r="H24" s="141"/>
      <c r="I24" s="141"/>
      <c r="J24" s="141"/>
    </row>
    <row r="25" spans="1:10" ht="19.5" customHeight="1">
      <c r="A25" s="141"/>
      <c r="B25" s="141" t="s">
        <v>464</v>
      </c>
      <c r="C25" s="141"/>
      <c r="D25" s="141"/>
      <c r="F25" s="368"/>
      <c r="G25" s="141"/>
      <c r="H25" s="141"/>
      <c r="I25" s="141"/>
      <c r="J25" s="141"/>
    </row>
    <row r="26" spans="1:10" ht="19.5" customHeight="1">
      <c r="A26" s="141"/>
      <c r="B26" s="141" t="s">
        <v>465</v>
      </c>
      <c r="C26" s="141"/>
      <c r="D26" s="141"/>
      <c r="F26" s="368"/>
      <c r="G26" s="141"/>
      <c r="H26" s="357"/>
      <c r="I26" s="141"/>
      <c r="J26" s="141"/>
    </row>
    <row r="27" spans="1:10" ht="19.5" customHeight="1">
      <c r="A27" s="141"/>
      <c r="B27" s="141" t="s">
        <v>466</v>
      </c>
      <c r="C27" s="141"/>
      <c r="D27" s="141"/>
      <c r="F27" s="368"/>
      <c r="G27" s="141"/>
      <c r="H27" s="357"/>
      <c r="J27" s="141"/>
    </row>
    <row r="28" spans="1:8" ht="19.5" customHeight="1">
      <c r="A28" s="141"/>
      <c r="B28" s="141" t="s">
        <v>467</v>
      </c>
      <c r="C28" s="141"/>
      <c r="D28" s="141"/>
      <c r="F28" s="368"/>
      <c r="G28" s="141"/>
      <c r="H28" s="141"/>
    </row>
    <row r="29" spans="1:8" ht="19.5" customHeight="1" thickBot="1">
      <c r="A29" s="141"/>
      <c r="B29" s="141" t="s">
        <v>0</v>
      </c>
      <c r="C29" s="141"/>
      <c r="D29" s="141"/>
      <c r="F29" s="367"/>
      <c r="G29" s="141"/>
      <c r="H29" s="374">
        <f>IF(F19=0,0,F30/(F19/1.19))</f>
        <v>0</v>
      </c>
    </row>
    <row r="30" spans="1:10" ht="28.5" customHeight="1" thickBot="1">
      <c r="A30" s="141"/>
      <c r="B30" s="358" t="s">
        <v>462</v>
      </c>
      <c r="C30" s="359"/>
      <c r="D30" s="359"/>
      <c r="E30" s="372"/>
      <c r="F30" s="360">
        <f>SUM(F21:F29)</f>
        <v>0</v>
      </c>
      <c r="G30" s="141"/>
      <c r="H30" s="357"/>
      <c r="J30" s="141"/>
    </row>
    <row r="32" spans="2:10" ht="12.75">
      <c r="B32" s="930" t="s">
        <v>497</v>
      </c>
      <c r="C32" s="676"/>
      <c r="D32" s="878"/>
      <c r="E32" s="878"/>
      <c r="F32" s="931">
        <f>(100*H29)/(100-H29*100)</f>
        <v>0</v>
      </c>
      <c r="J32" s="140"/>
    </row>
    <row r="33" spans="2:10" ht="27" customHeight="1">
      <c r="B33" s="676"/>
      <c r="C33" s="676"/>
      <c r="D33" s="878"/>
      <c r="E33" s="878"/>
      <c r="F33" s="932"/>
      <c r="J33" s="212"/>
    </row>
    <row r="34" ht="6" customHeight="1">
      <c r="B34" s="8"/>
    </row>
    <row r="35" ht="16.5" customHeight="1"/>
  </sheetData>
  <sheetProtection password="9489" sheet="1" objects="1" scenarios="1" selectLockedCells="1"/>
  <protectedRanges>
    <protectedRange password="CD8E" sqref="F19 F21:F28" name="Bereich1"/>
  </protectedRanges>
  <mergeCells count="3">
    <mergeCell ref="B11:F11"/>
    <mergeCell ref="B32:E33"/>
    <mergeCell ref="F32:F33"/>
  </mergeCells>
  <printOptions/>
  <pageMargins left="0.787401575" right="0.787401575" top="0.984251969" bottom="0.984251969" header="0.4921259845" footer="0.4921259845"/>
  <pageSetup horizontalDpi="600" verticalDpi="600" orientation="portrait" paperSize="9" scale="90" r:id="rId1"/>
  <ignoredErrors>
    <ignoredError sqref="F2" unlockedFormula="1"/>
  </ignoredErrors>
</worksheet>
</file>

<file path=xl/worksheets/sheet13.xml><?xml version="1.0" encoding="utf-8"?>
<worksheet xmlns="http://schemas.openxmlformats.org/spreadsheetml/2006/main" xmlns:r="http://schemas.openxmlformats.org/officeDocument/2006/relationships">
  <sheetPr codeName="Tabelle22"/>
  <dimension ref="A2:R40"/>
  <sheetViews>
    <sheetView showZeros="0" zoomScalePageLayoutView="0" workbookViewId="0" topLeftCell="A10">
      <selection activeCell="E7" sqref="E7"/>
    </sheetView>
  </sheetViews>
  <sheetFormatPr defaultColWidth="11.421875" defaultRowHeight="12.75"/>
  <cols>
    <col min="5" max="5" width="18.00390625" style="0" customWidth="1"/>
    <col min="6" max="6" width="15.7109375" style="0" customWidth="1"/>
    <col min="7" max="7" width="16.8515625" style="0" customWidth="1"/>
    <col min="8" max="8" width="18.421875" style="0" customWidth="1"/>
  </cols>
  <sheetData>
    <row r="2" spans="1:2" ht="12.75">
      <c r="A2" s="146"/>
      <c r="B2" s="156"/>
    </row>
    <row r="4" spans="1:5" ht="23.25">
      <c r="A4" s="347" t="s">
        <v>501</v>
      </c>
      <c r="B4" s="347"/>
      <c r="C4" s="347"/>
      <c r="D4" s="347"/>
      <c r="E4" s="347"/>
    </row>
    <row r="5" spans="1:13" ht="12.75">
      <c r="A5" s="352"/>
      <c r="B5" s="141"/>
      <c r="C5" s="141"/>
      <c r="D5" s="141"/>
      <c r="E5" s="141"/>
      <c r="F5" s="141"/>
      <c r="G5" s="141"/>
      <c r="H5" s="141"/>
      <c r="I5" s="141"/>
      <c r="J5" s="141"/>
      <c r="K5" s="141"/>
      <c r="L5" s="141"/>
      <c r="M5" s="141"/>
    </row>
    <row r="6" spans="1:13" ht="12.75">
      <c r="A6" s="35" t="s">
        <v>461</v>
      </c>
      <c r="B6" s="379"/>
      <c r="C6" s="379"/>
      <c r="D6" s="379"/>
      <c r="E6" s="379" t="s">
        <v>488</v>
      </c>
      <c r="F6" s="379" t="s">
        <v>489</v>
      </c>
      <c r="G6" s="379"/>
      <c r="H6" s="379"/>
      <c r="I6" s="379"/>
      <c r="J6" s="379"/>
      <c r="K6" s="379"/>
      <c r="L6" s="382"/>
      <c r="M6" s="141"/>
    </row>
    <row r="7" spans="1:13" ht="12.75">
      <c r="A7" s="129"/>
      <c r="B7" s="373" t="s">
        <v>487</v>
      </c>
      <c r="C7" s="373"/>
      <c r="D7" s="373"/>
      <c r="E7" s="367"/>
      <c r="F7" s="383">
        <f>E7/119*100</f>
        <v>0</v>
      </c>
      <c r="G7" s="373"/>
      <c r="H7" s="373" t="s">
        <v>463</v>
      </c>
      <c r="I7" s="373"/>
      <c r="J7" s="399"/>
      <c r="K7" s="373"/>
      <c r="L7" s="384"/>
      <c r="M7" s="141"/>
    </row>
    <row r="8" spans="1:13" ht="12.75">
      <c r="A8" s="129"/>
      <c r="B8" s="373"/>
      <c r="C8" s="373"/>
      <c r="D8" s="373"/>
      <c r="E8" s="379"/>
      <c r="F8" s="383"/>
      <c r="G8" s="373"/>
      <c r="H8" s="354" t="s">
        <v>490</v>
      </c>
      <c r="I8" s="383"/>
      <c r="J8" s="355" t="e">
        <f>VLOOKUP(Deckblatt!E10,Gewerkezuordnung!B5:Z114,24)/100</f>
        <v>#N/A</v>
      </c>
      <c r="K8" s="373"/>
      <c r="L8" s="384"/>
      <c r="M8" s="141"/>
    </row>
    <row r="9" spans="1:13" ht="12.75">
      <c r="A9" s="385"/>
      <c r="B9" s="373" t="s">
        <v>483</v>
      </c>
      <c r="C9" s="373"/>
      <c r="D9" s="373"/>
      <c r="E9" s="380">
        <f aca="true" t="shared" si="0" ref="E9:E18">F9*1.19</f>
        <v>0</v>
      </c>
      <c r="F9" s="368"/>
      <c r="G9" s="373"/>
      <c r="H9" s="373"/>
      <c r="I9" s="373"/>
      <c r="J9" s="373"/>
      <c r="K9" s="373"/>
      <c r="L9" s="384"/>
      <c r="M9" s="141"/>
    </row>
    <row r="10" spans="1:13" ht="12.75">
      <c r="A10" s="385"/>
      <c r="B10" s="373" t="s">
        <v>484</v>
      </c>
      <c r="C10" s="373"/>
      <c r="D10" s="373"/>
      <c r="E10" s="380">
        <f t="shared" si="0"/>
        <v>0</v>
      </c>
      <c r="F10" s="368"/>
      <c r="G10" s="373"/>
      <c r="H10" s="373"/>
      <c r="I10" s="373"/>
      <c r="J10" s="386"/>
      <c r="K10" s="373"/>
      <c r="L10" s="384"/>
      <c r="M10" s="141"/>
    </row>
    <row r="11" spans="1:13" ht="12.75">
      <c r="A11" s="385"/>
      <c r="B11" s="373" t="s">
        <v>485</v>
      </c>
      <c r="C11" s="373"/>
      <c r="D11" s="373"/>
      <c r="E11" s="380">
        <f t="shared" si="0"/>
        <v>0</v>
      </c>
      <c r="F11" s="368"/>
      <c r="G11" s="373"/>
      <c r="H11" s="373"/>
      <c r="I11" s="373"/>
      <c r="J11" s="386"/>
      <c r="K11" s="373"/>
      <c r="L11" s="384"/>
      <c r="M11" s="141"/>
    </row>
    <row r="12" spans="1:13" ht="12.75">
      <c r="A12" s="385"/>
      <c r="B12" s="373" t="s">
        <v>486</v>
      </c>
      <c r="C12" s="373"/>
      <c r="D12" s="373"/>
      <c r="E12" s="380">
        <f t="shared" si="0"/>
        <v>0</v>
      </c>
      <c r="F12" s="368"/>
      <c r="G12" s="373"/>
      <c r="H12" s="373"/>
      <c r="I12" s="373"/>
      <c r="J12" s="373"/>
      <c r="K12" s="373"/>
      <c r="L12" s="384"/>
      <c r="M12" s="141"/>
    </row>
    <row r="13" spans="1:13" ht="12.75">
      <c r="A13" s="385"/>
      <c r="B13" s="373" t="s">
        <v>464</v>
      </c>
      <c r="C13" s="373"/>
      <c r="D13" s="373"/>
      <c r="E13" s="380">
        <f t="shared" si="0"/>
        <v>0</v>
      </c>
      <c r="F13" s="368"/>
      <c r="G13" s="373"/>
      <c r="H13" s="373"/>
      <c r="I13" s="373"/>
      <c r="J13" s="373"/>
      <c r="K13" s="373"/>
      <c r="L13" s="384"/>
      <c r="M13" s="141"/>
    </row>
    <row r="14" spans="1:13" ht="12.75">
      <c r="A14" s="385"/>
      <c r="B14" s="373" t="s">
        <v>465</v>
      </c>
      <c r="C14" s="373"/>
      <c r="D14" s="373"/>
      <c r="E14" s="380">
        <f t="shared" si="0"/>
        <v>0</v>
      </c>
      <c r="F14" s="368"/>
      <c r="G14" s="373"/>
      <c r="H14" s="387"/>
      <c r="I14" s="373"/>
      <c r="J14" s="373"/>
      <c r="K14" s="373"/>
      <c r="L14" s="384"/>
      <c r="M14" s="141"/>
    </row>
    <row r="15" spans="1:13" ht="12.75">
      <c r="A15" s="385"/>
      <c r="B15" s="373" t="s">
        <v>466</v>
      </c>
      <c r="C15" s="373"/>
      <c r="D15" s="373"/>
      <c r="E15" s="380">
        <f t="shared" si="0"/>
        <v>0</v>
      </c>
      <c r="F15" s="368"/>
      <c r="G15" s="373"/>
      <c r="H15" s="387"/>
      <c r="I15" s="130" t="s">
        <v>478</v>
      </c>
      <c r="J15" s="373"/>
      <c r="K15" s="373"/>
      <c r="L15" s="384"/>
      <c r="M15" s="141"/>
    </row>
    <row r="16" spans="1:13" ht="12.75">
      <c r="A16" s="385"/>
      <c r="B16" s="373" t="s">
        <v>467</v>
      </c>
      <c r="C16" s="373"/>
      <c r="D16" s="373"/>
      <c r="E16" s="380">
        <f t="shared" si="0"/>
        <v>0</v>
      </c>
      <c r="F16" s="368"/>
      <c r="G16" s="373"/>
      <c r="H16" s="373"/>
      <c r="I16" s="373" t="s">
        <v>468</v>
      </c>
      <c r="J16" s="373"/>
      <c r="K16" s="373"/>
      <c r="L16" s="384"/>
      <c r="M16" s="141"/>
    </row>
    <row r="17" spans="1:13" ht="13.5" thickBot="1">
      <c r="A17" s="385"/>
      <c r="B17" s="373" t="s">
        <v>0</v>
      </c>
      <c r="C17" s="373"/>
      <c r="D17" s="373"/>
      <c r="E17" s="380">
        <f t="shared" si="0"/>
        <v>0</v>
      </c>
      <c r="F17" s="367"/>
      <c r="G17" s="373"/>
      <c r="H17" s="388">
        <f>IF(E7=0,0,E18/E7*J7)</f>
        <v>0</v>
      </c>
      <c r="I17" s="19"/>
      <c r="J17" s="373"/>
      <c r="K17" s="373"/>
      <c r="L17" s="384"/>
      <c r="M17" s="141"/>
    </row>
    <row r="18" spans="1:13" ht="13.5" thickBot="1">
      <c r="A18" s="385"/>
      <c r="B18" s="373" t="s">
        <v>462</v>
      </c>
      <c r="C18" s="373"/>
      <c r="D18" s="373"/>
      <c r="E18" s="380">
        <f t="shared" si="0"/>
        <v>0</v>
      </c>
      <c r="F18" s="377">
        <f>SUM(F9:F17)</f>
        <v>0</v>
      </c>
      <c r="G18" s="373"/>
      <c r="H18" s="387"/>
      <c r="I18" s="381">
        <f>(100*H17)/(100-H17*100)</f>
        <v>0</v>
      </c>
      <c r="J18" s="373"/>
      <c r="K18" s="373"/>
      <c r="L18" s="384"/>
      <c r="M18" s="141"/>
    </row>
    <row r="19" spans="1:13" ht="12.75">
      <c r="A19" s="385"/>
      <c r="B19" s="373"/>
      <c r="C19" s="373"/>
      <c r="D19" s="373"/>
      <c r="E19" s="373"/>
      <c r="F19" s="373"/>
      <c r="G19" s="373"/>
      <c r="H19" s="389">
        <f>(E7-E18)*(I18)</f>
        <v>0</v>
      </c>
      <c r="I19" s="373"/>
      <c r="J19" s="373"/>
      <c r="K19" s="373"/>
      <c r="L19" s="384"/>
      <c r="M19" s="141"/>
    </row>
    <row r="20" spans="1:13" ht="12.75">
      <c r="A20" s="385"/>
      <c r="B20" s="373"/>
      <c r="C20" s="373"/>
      <c r="D20" s="373"/>
      <c r="E20" s="373"/>
      <c r="F20" s="373"/>
      <c r="G20" s="373"/>
      <c r="H20" s="373"/>
      <c r="I20" s="373"/>
      <c r="J20" s="373"/>
      <c r="K20" s="373"/>
      <c r="L20" s="384"/>
      <c r="M20" s="141"/>
    </row>
    <row r="21" spans="1:13" ht="12.75">
      <c r="A21" s="390" t="s">
        <v>481</v>
      </c>
      <c r="B21" s="373"/>
      <c r="C21" s="373"/>
      <c r="D21" s="373"/>
      <c r="E21" s="373"/>
      <c r="F21" s="373"/>
      <c r="G21" s="373"/>
      <c r="H21" s="373"/>
      <c r="I21" s="373"/>
      <c r="J21" s="373"/>
      <c r="K21" s="373"/>
      <c r="L21" s="384"/>
      <c r="M21" s="141"/>
    </row>
    <row r="22" spans="1:13" ht="12.75">
      <c r="A22" s="390" t="s">
        <v>469</v>
      </c>
      <c r="B22" s="373"/>
      <c r="C22" s="373"/>
      <c r="D22" s="373"/>
      <c r="E22" s="373"/>
      <c r="F22" s="373"/>
      <c r="G22" s="373"/>
      <c r="H22" s="373"/>
      <c r="I22" s="373"/>
      <c r="J22" s="373"/>
      <c r="K22" s="373"/>
      <c r="L22" s="384"/>
      <c r="M22" s="141"/>
    </row>
    <row r="23" spans="1:13" ht="12.75">
      <c r="A23" s="391"/>
      <c r="B23" s="392"/>
      <c r="C23" s="392"/>
      <c r="D23" s="392"/>
      <c r="E23" s="392"/>
      <c r="F23" s="392"/>
      <c r="G23" s="392"/>
      <c r="H23" s="392"/>
      <c r="I23" s="392"/>
      <c r="J23" s="392"/>
      <c r="K23" s="392"/>
      <c r="L23" s="393"/>
      <c r="M23" s="141"/>
    </row>
    <row r="24" spans="1:13" ht="12.75">
      <c r="A24" s="141"/>
      <c r="B24" s="141"/>
      <c r="C24" s="141"/>
      <c r="D24" s="141"/>
      <c r="E24" s="141"/>
      <c r="F24" s="141"/>
      <c r="G24" s="141"/>
      <c r="H24" s="141"/>
      <c r="I24" s="141"/>
      <c r="J24" s="141"/>
      <c r="K24" s="141"/>
      <c r="L24" s="141"/>
      <c r="M24" s="141"/>
    </row>
    <row r="25" spans="1:13" ht="12.75">
      <c r="A25" s="141"/>
      <c r="B25" s="141"/>
      <c r="C25" s="141"/>
      <c r="D25" s="141"/>
      <c r="E25" s="141"/>
      <c r="F25" s="141"/>
      <c r="G25" s="141"/>
      <c r="H25" s="141"/>
      <c r="I25" s="141"/>
      <c r="J25" s="141"/>
      <c r="K25" s="141"/>
      <c r="L25" s="141"/>
      <c r="M25" s="141"/>
    </row>
    <row r="26" spans="1:13" ht="12.75">
      <c r="A26" s="35" t="s">
        <v>480</v>
      </c>
      <c r="B26" s="51"/>
      <c r="C26" s="379"/>
      <c r="D26" s="379" t="s">
        <v>383</v>
      </c>
      <c r="E26" s="394">
        <f>Deckblatt!D7</f>
      </c>
      <c r="F26" s="379"/>
      <c r="G26" s="379" t="s">
        <v>384</v>
      </c>
      <c r="H26" s="394">
        <f>Deckblatt!D8</f>
      </c>
      <c r="I26" s="379"/>
      <c r="J26" s="379"/>
      <c r="K26" s="379"/>
      <c r="L26" s="382"/>
      <c r="M26" s="141"/>
    </row>
    <row r="27" spans="1:13" ht="12.75">
      <c r="A27" s="385"/>
      <c r="B27" s="373"/>
      <c r="C27" s="373"/>
      <c r="D27" s="373"/>
      <c r="E27" s="373"/>
      <c r="F27" s="373"/>
      <c r="G27" s="373"/>
      <c r="H27" s="373"/>
      <c r="I27" s="373"/>
      <c r="J27" s="373"/>
      <c r="K27" s="373"/>
      <c r="L27" s="384"/>
      <c r="M27" s="141"/>
    </row>
    <row r="28" spans="1:13" ht="12.75">
      <c r="A28" s="129"/>
      <c r="B28" s="373"/>
      <c r="C28" s="373"/>
      <c r="D28" s="373" t="s">
        <v>491</v>
      </c>
      <c r="E28" s="373" t="s">
        <v>492</v>
      </c>
      <c r="F28" s="373" t="s">
        <v>3</v>
      </c>
      <c r="G28" s="373" t="s">
        <v>470</v>
      </c>
      <c r="H28" s="373"/>
      <c r="I28" s="373"/>
      <c r="J28" s="373"/>
      <c r="K28" s="373"/>
      <c r="L28" s="384"/>
      <c r="M28" s="141"/>
    </row>
    <row r="29" spans="1:13" ht="12.75">
      <c r="A29" s="129"/>
      <c r="B29" s="373" t="s">
        <v>471</v>
      </c>
      <c r="C29" s="373"/>
      <c r="D29" s="361">
        <f>IF(F29=0,0,G29/(100+F29)*100)</f>
        <v>0</v>
      </c>
      <c r="E29" s="386">
        <f>IF(D34=0,0,D29/D34)</f>
        <v>0</v>
      </c>
      <c r="F29" s="363">
        <f>'Kennwerte 222'!C23</f>
        <v>0</v>
      </c>
      <c r="G29" s="361">
        <f>'Kennwerte 222'!D23</f>
        <v>0</v>
      </c>
      <c r="H29" s="373"/>
      <c r="I29" s="373"/>
      <c r="J29" s="373"/>
      <c r="K29" s="373"/>
      <c r="L29" s="384"/>
      <c r="M29" s="141"/>
    </row>
    <row r="30" spans="1:13" ht="12.75">
      <c r="A30" s="385"/>
      <c r="B30" s="373" t="s">
        <v>472</v>
      </c>
      <c r="C30" s="373"/>
      <c r="D30" s="361">
        <f>IF(F30=0,0,G30/(100+F30)*100)</f>
        <v>0</v>
      </c>
      <c r="E30" s="386">
        <f>IF(D34=0,0,D30/D34)</f>
        <v>0</v>
      </c>
      <c r="F30" s="363">
        <f>'Kennwerte 222'!C24</f>
        <v>0</v>
      </c>
      <c r="G30" s="361">
        <f>'Kennwerte 222'!D24</f>
        <v>0</v>
      </c>
      <c r="H30" s="373"/>
      <c r="I30" s="373"/>
      <c r="J30" s="373"/>
      <c r="K30" s="373"/>
      <c r="L30" s="384"/>
      <c r="M30" s="141"/>
    </row>
    <row r="31" spans="1:13" ht="12.75">
      <c r="A31" s="385"/>
      <c r="B31" s="373" t="s">
        <v>473</v>
      </c>
      <c r="C31" s="373"/>
      <c r="D31" s="361">
        <f>IF(F31=0,0,G31/(100+F31)*100)</f>
        <v>0</v>
      </c>
      <c r="E31" s="386">
        <f>IF(D34=0,0,D31/D34)</f>
        <v>0</v>
      </c>
      <c r="F31" s="363">
        <f>'Kennwerte 222'!C25</f>
        <v>0</v>
      </c>
      <c r="G31" s="361">
        <f>'Kennwerte 222'!D25</f>
        <v>0</v>
      </c>
      <c r="H31" s="373"/>
      <c r="I31" s="373"/>
      <c r="J31" s="373"/>
      <c r="K31" s="373"/>
      <c r="L31" s="384"/>
      <c r="M31" s="141"/>
    </row>
    <row r="32" spans="1:13" ht="12.75">
      <c r="A32" s="385"/>
      <c r="B32" s="373" t="s">
        <v>0</v>
      </c>
      <c r="C32" s="373"/>
      <c r="D32" s="361">
        <f>IF(F32=0,0,G32/(100+F32)*100)</f>
        <v>0</v>
      </c>
      <c r="E32" s="386">
        <f>IF(D34=0,0,D32/D34)</f>
        <v>0</v>
      </c>
      <c r="F32" s="363">
        <f>'Kennwerte 222'!C26</f>
        <v>0</v>
      </c>
      <c r="G32" s="361">
        <f>'Kennwerte 222'!D26</f>
        <v>0</v>
      </c>
      <c r="H32" s="373"/>
      <c r="I32" s="373"/>
      <c r="J32" s="373"/>
      <c r="K32" s="373"/>
      <c r="L32" s="384"/>
      <c r="M32" s="141"/>
    </row>
    <row r="33" spans="1:13" ht="12.75">
      <c r="A33" s="385"/>
      <c r="B33" s="373" t="s">
        <v>2</v>
      </c>
      <c r="C33" s="373"/>
      <c r="D33" s="361">
        <f>IF(F33=0,0,G33/(100+F33)*100)</f>
        <v>0</v>
      </c>
      <c r="E33" s="386">
        <f>IF(D34=0,0,D33/D34)</f>
        <v>0</v>
      </c>
      <c r="F33" s="363">
        <f>'Kennwerte 222'!C27</f>
        <v>0</v>
      </c>
      <c r="G33" s="361">
        <f>'Kennwerte 222'!D27</f>
        <v>0</v>
      </c>
      <c r="H33" s="373"/>
      <c r="I33" s="373"/>
      <c r="J33" s="373"/>
      <c r="K33" s="373"/>
      <c r="L33" s="384"/>
      <c r="M33" s="141"/>
    </row>
    <row r="34" spans="1:13" ht="12.75">
      <c r="A34" s="385"/>
      <c r="B34" s="373"/>
      <c r="C34" s="373"/>
      <c r="D34" s="395">
        <f>SUM(D29:D33)</f>
        <v>0</v>
      </c>
      <c r="E34" s="386">
        <f>SUM(E29:E33)</f>
        <v>0</v>
      </c>
      <c r="F34" s="364"/>
      <c r="G34" s="365">
        <f>SUM(G29:G33)</f>
        <v>0</v>
      </c>
      <c r="H34" s="373"/>
      <c r="I34" s="373"/>
      <c r="J34" s="373"/>
      <c r="K34" s="373"/>
      <c r="L34" s="384"/>
      <c r="M34" s="141"/>
    </row>
    <row r="35" spans="1:13" ht="12.75">
      <c r="A35" s="385"/>
      <c r="B35" s="373"/>
      <c r="C35" s="373"/>
      <c r="D35" s="373"/>
      <c r="E35" s="373"/>
      <c r="F35" s="373"/>
      <c r="G35" s="373"/>
      <c r="H35" s="373"/>
      <c r="I35" s="130" t="s">
        <v>493</v>
      </c>
      <c r="J35" s="373"/>
      <c r="K35" s="373"/>
      <c r="L35" s="384"/>
      <c r="M35" s="141"/>
    </row>
    <row r="36" spans="1:13" ht="12.75">
      <c r="A36" s="385"/>
      <c r="B36" s="373"/>
      <c r="C36" s="373" t="s">
        <v>471</v>
      </c>
      <c r="D36" s="373" t="s">
        <v>474</v>
      </c>
      <c r="E36" s="373" t="s">
        <v>473</v>
      </c>
      <c r="F36" s="373" t="s">
        <v>0</v>
      </c>
      <c r="G36" s="373" t="s">
        <v>2</v>
      </c>
      <c r="H36" s="373" t="s">
        <v>400</v>
      </c>
      <c r="I36" s="19" t="s">
        <v>503</v>
      </c>
      <c r="J36" s="373"/>
      <c r="K36" s="373"/>
      <c r="L36" s="384"/>
      <c r="M36" s="141"/>
    </row>
    <row r="37" spans="1:18" ht="25.5" customHeight="1" thickBot="1">
      <c r="A37" s="385"/>
      <c r="B37" s="396" t="s">
        <v>475</v>
      </c>
      <c r="C37" s="398" t="str">
        <f>IF(N37=0,0,N37)</f>
        <v>0</v>
      </c>
      <c r="D37" s="398" t="str">
        <f>IF(O37=0,0,O37)</f>
        <v>0</v>
      </c>
      <c r="E37" s="398" t="str">
        <f>IF(P37=0,0,P37)</f>
        <v>0</v>
      </c>
      <c r="F37" s="400" t="str">
        <f>IF(Q37=0,0,Q37)</f>
        <v>0</v>
      </c>
      <c r="G37" s="400" t="str">
        <f>IF(R37=0,0,R37)</f>
        <v>0</v>
      </c>
      <c r="H37" s="373"/>
      <c r="I37" s="373" t="s">
        <v>476</v>
      </c>
      <c r="J37" s="373"/>
      <c r="K37" s="373"/>
      <c r="L37" s="384"/>
      <c r="M37" s="141"/>
      <c r="N37" s="196" t="str">
        <f>'221aus222'!D30</f>
        <v>0</v>
      </c>
      <c r="O37" s="196" t="str">
        <f>'221aus222'!F30</f>
        <v>0</v>
      </c>
      <c r="P37" s="196" t="str">
        <f>'221aus222'!H30</f>
        <v>0</v>
      </c>
      <c r="Q37" s="196" t="str">
        <f>'221aus222'!J30</f>
        <v>0</v>
      </c>
      <c r="R37" s="196" t="str">
        <f>'221aus222'!L30</f>
        <v>0</v>
      </c>
    </row>
    <row r="38" spans="1:13" ht="13.5" thickBot="1">
      <c r="A38" s="385"/>
      <c r="B38" s="373" t="s">
        <v>477</v>
      </c>
      <c r="C38" s="362">
        <f>D29*C37/100</f>
        <v>0</v>
      </c>
      <c r="D38" s="362">
        <f>D37*D30/100</f>
        <v>0</v>
      </c>
      <c r="E38" s="362">
        <f>D31*E37/100</f>
        <v>0</v>
      </c>
      <c r="F38" s="362">
        <f>D32*F37/100</f>
        <v>0</v>
      </c>
      <c r="G38" s="362">
        <f>D33*G37/100</f>
        <v>0</v>
      </c>
      <c r="H38" s="383">
        <f>SUM(C38:G38)</f>
        <v>0</v>
      </c>
      <c r="I38" s="381">
        <f>IF(G34=0,0,H38/D34)</f>
        <v>0</v>
      </c>
      <c r="J38" s="373"/>
      <c r="K38" s="373"/>
      <c r="L38" s="384"/>
      <c r="M38" s="141"/>
    </row>
    <row r="39" spans="1:13" ht="12.75">
      <c r="A39" s="391"/>
      <c r="B39" s="392"/>
      <c r="C39" s="392"/>
      <c r="D39" s="392"/>
      <c r="E39" s="392"/>
      <c r="F39" s="392"/>
      <c r="G39" s="392"/>
      <c r="H39" s="392"/>
      <c r="I39" s="392"/>
      <c r="J39" s="392"/>
      <c r="K39" s="392"/>
      <c r="L39" s="393"/>
      <c r="M39" s="141"/>
    </row>
    <row r="40" spans="1:13" ht="12.75">
      <c r="A40" s="141"/>
      <c r="B40" s="141"/>
      <c r="C40" s="141"/>
      <c r="D40" s="141"/>
      <c r="E40" s="141"/>
      <c r="F40" s="141"/>
      <c r="G40" s="141"/>
      <c r="H40" s="141"/>
      <c r="I40" s="141"/>
      <c r="J40" s="141"/>
      <c r="K40" s="141"/>
      <c r="L40" s="141"/>
      <c r="M40" s="141"/>
    </row>
  </sheetData>
  <sheetProtection password="9489" sheet="1" objects="1" scenarios="1" selectLockedCells="1"/>
  <protectedRanges>
    <protectedRange password="CD8E" sqref="E7 E9:E18" name="Bereich1"/>
  </protectedRanges>
  <printOptions/>
  <pageMargins left="0.5905511811023623" right="0.5905511811023623" top="0.984251968503937" bottom="0.984251968503937" header="0.5118110236220472" footer="0.5118110236220472"/>
  <pageSetup horizontalDpi="600" verticalDpi="600" orientation="landscape" paperSize="9" scale="85" r:id="rId2"/>
  <legacyDrawing r:id="rId1"/>
</worksheet>
</file>

<file path=xl/worksheets/sheet14.xml><?xml version="1.0" encoding="utf-8"?>
<worksheet xmlns="http://schemas.openxmlformats.org/spreadsheetml/2006/main" xmlns:r="http://schemas.openxmlformats.org/officeDocument/2006/relationships">
  <sheetPr codeName="Tabelle21"/>
  <dimension ref="A2:L34"/>
  <sheetViews>
    <sheetView showGridLines="0" showRowColHeaders="0" showZeros="0" showOutlineSymbols="0" zoomScalePageLayoutView="0" workbookViewId="0" topLeftCell="A16">
      <selection activeCell="F19" sqref="F19"/>
    </sheetView>
  </sheetViews>
  <sheetFormatPr defaultColWidth="11.421875" defaultRowHeight="12.75"/>
  <cols>
    <col min="1" max="1" width="5.421875" style="0" customWidth="1"/>
    <col min="2" max="2" width="19.28125" style="0" customWidth="1"/>
    <col min="3" max="3" width="13.8515625" style="0" customWidth="1"/>
    <col min="4" max="4" width="27.140625" style="0" customWidth="1"/>
    <col min="5" max="5" width="5.57421875" style="0" customWidth="1"/>
    <col min="6" max="6" width="26.140625" style="0" customWidth="1"/>
    <col min="7" max="7" width="5.7109375" style="0" customWidth="1"/>
    <col min="8" max="8" width="3.28125" style="0" customWidth="1"/>
    <col min="9" max="9" width="5.7109375" style="0" customWidth="1"/>
  </cols>
  <sheetData>
    <row r="1" ht="15" customHeight="1"/>
    <row r="2" spans="2:6" ht="12.75">
      <c r="B2" t="s">
        <v>494</v>
      </c>
      <c r="F2" s="371">
        <f ca="1">TODAY()</f>
        <v>42648</v>
      </c>
    </row>
    <row r="3" ht="12.75">
      <c r="F3" s="370">
        <f ca="1">TODAY()+6</f>
        <v>42654</v>
      </c>
    </row>
    <row r="4" spans="2:5" ht="12.75">
      <c r="B4" s="141" t="s">
        <v>495</v>
      </c>
      <c r="C4" s="8"/>
      <c r="D4" s="8"/>
      <c r="E4" s="8"/>
    </row>
    <row r="5" spans="2:5" ht="12.75">
      <c r="B5" s="8"/>
      <c r="C5" s="8"/>
      <c r="D5" s="8"/>
      <c r="E5" s="8"/>
    </row>
    <row r="6" spans="2:5" ht="12.75">
      <c r="B6" s="8" t="s">
        <v>496</v>
      </c>
      <c r="C6" s="8"/>
      <c r="D6" s="8">
        <f>Deckblatt!D5</f>
        <v>0</v>
      </c>
      <c r="E6" s="8"/>
    </row>
    <row r="7" spans="2:5" ht="12.75">
      <c r="B7" s="8" t="s">
        <v>47</v>
      </c>
      <c r="C7" s="8"/>
      <c r="D7" s="369">
        <f>Deckblatt!D6</f>
      </c>
      <c r="E7" s="8"/>
    </row>
    <row r="8" spans="2:5" ht="12.75">
      <c r="B8" s="8" t="s">
        <v>48</v>
      </c>
      <c r="C8" s="8"/>
      <c r="D8" s="369">
        <f>Deckblatt!D7</f>
      </c>
      <c r="E8" s="8"/>
    </row>
    <row r="9" spans="2:4" ht="13.5" customHeight="1">
      <c r="B9" s="8" t="s">
        <v>49</v>
      </c>
      <c r="D9" s="369">
        <f>Deckblatt!D8</f>
      </c>
    </row>
    <row r="10" ht="6.75" customHeight="1">
      <c r="B10" s="8"/>
    </row>
    <row r="11" spans="2:6" ht="68.25" customHeight="1">
      <c r="B11" s="928" t="s">
        <v>568</v>
      </c>
      <c r="C11" s="929"/>
      <c r="D11" s="929"/>
      <c r="E11" s="929"/>
      <c r="F11" s="929"/>
    </row>
    <row r="12" spans="2:6" ht="19.5" customHeight="1">
      <c r="B12" s="25" t="s">
        <v>499</v>
      </c>
      <c r="C12" s="26"/>
      <c r="D12" s="26"/>
      <c r="E12" s="26"/>
      <c r="F12" s="20"/>
    </row>
    <row r="13" spans="2:6" ht="7.5" customHeight="1">
      <c r="B13" s="375"/>
      <c r="C13" s="19"/>
      <c r="D13" s="19"/>
      <c r="E13" s="19"/>
      <c r="F13" s="28"/>
    </row>
    <row r="14" spans="2:6" ht="15.75" customHeight="1">
      <c r="B14" s="37" t="s">
        <v>498</v>
      </c>
      <c r="C14" s="30"/>
      <c r="D14" s="397">
        <f>'Kennwerte 222'!B15</f>
        <v>0</v>
      </c>
      <c r="E14" s="30"/>
      <c r="F14" s="376">
        <f>'Berechnung AGK 222'!I38</f>
        <v>0</v>
      </c>
    </row>
    <row r="15" spans="4:7" ht="13.5" customHeight="1">
      <c r="D15" s="401"/>
      <c r="F15" s="19"/>
      <c r="G15" s="19"/>
    </row>
    <row r="16" spans="2:7" ht="12.75">
      <c r="B16" s="8" t="s">
        <v>482</v>
      </c>
      <c r="F16" s="19"/>
      <c r="G16" s="146"/>
    </row>
    <row r="17" spans="2:7" ht="9" customHeight="1">
      <c r="B17" s="348"/>
      <c r="C17" s="351"/>
      <c r="D17" s="351"/>
      <c r="E17" s="351"/>
      <c r="F17" s="350"/>
      <c r="G17" s="349"/>
    </row>
    <row r="18" spans="1:10" ht="12" customHeight="1">
      <c r="A18" s="8"/>
      <c r="B18" s="141"/>
      <c r="C18" s="141"/>
      <c r="D18" s="141"/>
      <c r="F18" s="378" t="s">
        <v>500</v>
      </c>
      <c r="G18" s="141"/>
      <c r="H18" s="141"/>
      <c r="I18" s="141"/>
      <c r="J18" s="366"/>
    </row>
    <row r="19" spans="1:10" ht="19.5" customHeight="1">
      <c r="A19" s="8"/>
      <c r="B19" s="141" t="s">
        <v>487</v>
      </c>
      <c r="C19" s="141"/>
      <c r="D19" s="141"/>
      <c r="F19" s="368"/>
      <c r="G19" s="141"/>
      <c r="H19" s="141"/>
      <c r="I19" s="141"/>
      <c r="J19" s="354"/>
    </row>
    <row r="20" spans="1:10" ht="19.5" customHeight="1">
      <c r="A20" s="8"/>
      <c r="B20" s="141"/>
      <c r="C20" s="141"/>
      <c r="D20" s="141"/>
      <c r="E20" s="373"/>
      <c r="F20" s="353" t="s">
        <v>489</v>
      </c>
      <c r="G20" s="141"/>
      <c r="H20" s="354"/>
      <c r="I20" s="353"/>
      <c r="J20" s="354"/>
    </row>
    <row r="21" spans="1:10" ht="19.5" customHeight="1">
      <c r="A21" s="141"/>
      <c r="B21" s="141" t="s">
        <v>483</v>
      </c>
      <c r="C21" s="141"/>
      <c r="D21" s="141"/>
      <c r="F21" s="368"/>
      <c r="G21" s="141"/>
      <c r="H21" s="141"/>
      <c r="I21" s="141"/>
      <c r="J21" s="366"/>
    </row>
    <row r="22" spans="1:10" ht="19.5" customHeight="1">
      <c r="A22" s="141"/>
      <c r="B22" s="141" t="s">
        <v>484</v>
      </c>
      <c r="C22" s="141"/>
      <c r="D22" s="141"/>
      <c r="F22" s="368"/>
      <c r="G22" s="141"/>
      <c r="H22" s="141"/>
      <c r="I22" s="141"/>
      <c r="J22" s="356"/>
    </row>
    <row r="23" spans="1:10" ht="19.5" customHeight="1">
      <c r="A23" s="141"/>
      <c r="B23" s="141" t="s">
        <v>485</v>
      </c>
      <c r="C23" s="141"/>
      <c r="D23" s="141"/>
      <c r="F23" s="368"/>
      <c r="G23" s="141"/>
      <c r="H23" s="141"/>
      <c r="I23" s="141"/>
      <c r="J23" s="356"/>
    </row>
    <row r="24" spans="1:10" ht="19.5" customHeight="1">
      <c r="A24" s="141"/>
      <c r="B24" s="141" t="s">
        <v>486</v>
      </c>
      <c r="C24" s="141"/>
      <c r="D24" s="141"/>
      <c r="F24" s="368"/>
      <c r="G24" s="141"/>
      <c r="H24" s="141"/>
      <c r="I24" s="141"/>
      <c r="J24" s="141"/>
    </row>
    <row r="25" spans="1:10" ht="19.5" customHeight="1">
      <c r="A25" s="141"/>
      <c r="B25" s="141" t="s">
        <v>464</v>
      </c>
      <c r="C25" s="141"/>
      <c r="D25" s="141"/>
      <c r="F25" s="368"/>
      <c r="G25" s="141"/>
      <c r="H25" s="141"/>
      <c r="I25" s="141"/>
      <c r="J25" s="141"/>
    </row>
    <row r="26" spans="1:10" ht="19.5" customHeight="1">
      <c r="A26" s="141"/>
      <c r="B26" s="141" t="s">
        <v>465</v>
      </c>
      <c r="C26" s="141"/>
      <c r="D26" s="141"/>
      <c r="F26" s="368"/>
      <c r="G26" s="141"/>
      <c r="H26" s="357"/>
      <c r="I26" s="141"/>
      <c r="J26" s="141"/>
    </row>
    <row r="27" spans="1:10" ht="19.5" customHeight="1">
      <c r="A27" s="141"/>
      <c r="B27" s="141" t="s">
        <v>466</v>
      </c>
      <c r="C27" s="141"/>
      <c r="D27" s="141"/>
      <c r="F27" s="368"/>
      <c r="G27" s="141"/>
      <c r="H27" s="357"/>
      <c r="J27" s="141"/>
    </row>
    <row r="28" spans="1:10" ht="19.5" customHeight="1">
      <c r="A28" s="141"/>
      <c r="B28" s="141" t="s">
        <v>467</v>
      </c>
      <c r="C28" s="141"/>
      <c r="D28" s="141"/>
      <c r="F28" s="368"/>
      <c r="G28" s="141"/>
      <c r="H28" s="141"/>
      <c r="J28" s="402"/>
    </row>
    <row r="29" spans="1:8" ht="19.5" customHeight="1" thickBot="1">
      <c r="A29" s="141"/>
      <c r="B29" s="141" t="s">
        <v>0</v>
      </c>
      <c r="C29" s="141"/>
      <c r="D29" s="141"/>
      <c r="F29" s="367"/>
      <c r="G29" s="141"/>
      <c r="H29" s="374">
        <f>IF(F19=0,0,F30/(F19/1.19))</f>
        <v>0</v>
      </c>
    </row>
    <row r="30" spans="1:10" ht="28.5" customHeight="1" thickBot="1">
      <c r="A30" s="141"/>
      <c r="B30" s="358" t="s">
        <v>462</v>
      </c>
      <c r="C30" s="359"/>
      <c r="D30" s="359"/>
      <c r="E30" s="372"/>
      <c r="F30" s="360">
        <f>SUM(F21:F29)</f>
        <v>0</v>
      </c>
      <c r="G30" s="141"/>
      <c r="H30" s="357"/>
      <c r="J30" s="141"/>
    </row>
    <row r="31" ht="13.5" thickBot="1"/>
    <row r="32" spans="2:12" ht="12.75">
      <c r="B32" s="930" t="s">
        <v>505</v>
      </c>
      <c r="C32" s="676"/>
      <c r="D32" s="878"/>
      <c r="E32" s="878"/>
      <c r="F32" s="403"/>
      <c r="J32" s="406">
        <f>'Berechnung AGK 222'!D34</f>
        <v>0</v>
      </c>
      <c r="L32" s="933"/>
    </row>
    <row r="33" spans="2:12" ht="27" customHeight="1" thickBot="1">
      <c r="B33" s="676"/>
      <c r="C33" s="676"/>
      <c r="D33" s="878"/>
      <c r="E33" s="878"/>
      <c r="F33" s="404">
        <f>J33</f>
        <v>0</v>
      </c>
      <c r="J33" s="405">
        <f>(100*H29)/(100-H29*100)*J32</f>
        <v>0</v>
      </c>
      <c r="L33" s="933"/>
    </row>
    <row r="34" ht="6" customHeight="1">
      <c r="B34" s="8"/>
    </row>
    <row r="35" ht="16.5" customHeight="1"/>
  </sheetData>
  <sheetProtection password="9489" sheet="1" objects="1" scenarios="1" selectLockedCells="1"/>
  <protectedRanges>
    <protectedRange password="CD8E" sqref="F19 F21:F28" name="Bereich1"/>
  </protectedRanges>
  <mergeCells count="3">
    <mergeCell ref="B11:F11"/>
    <mergeCell ref="B32:E33"/>
    <mergeCell ref="L32:L33"/>
  </mergeCells>
  <printOptions/>
  <pageMargins left="0.787401575" right="0.787401575" top="0.984251969" bottom="0.984251969" header="0.4921259845" footer="0.4921259845"/>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Tabelle19"/>
  <dimension ref="A1:N39"/>
  <sheetViews>
    <sheetView showZeros="0" zoomScalePageLayoutView="0" workbookViewId="0" topLeftCell="A7">
      <selection activeCell="I7" sqref="I7"/>
    </sheetView>
  </sheetViews>
  <sheetFormatPr defaultColWidth="11.421875" defaultRowHeight="12.75"/>
  <cols>
    <col min="5" max="5" width="18.00390625" style="0" customWidth="1"/>
    <col min="6" max="6" width="15.7109375" style="0" customWidth="1"/>
    <col min="7" max="7" width="16.8515625" style="0" customWidth="1"/>
    <col min="8" max="8" width="18.421875" style="0" customWidth="1"/>
    <col min="9" max="9" width="17.7109375" style="0" customWidth="1"/>
    <col min="10" max="10" width="20.8515625" style="0" customWidth="1"/>
  </cols>
  <sheetData>
    <row r="1" spans="1:5" ht="23.25">
      <c r="A1" s="347" t="s">
        <v>548</v>
      </c>
      <c r="B1" s="347"/>
      <c r="C1" s="347"/>
      <c r="D1" s="347"/>
      <c r="E1" s="347"/>
    </row>
    <row r="2" spans="1:13" ht="12.75">
      <c r="A2" s="35" t="s">
        <v>520</v>
      </c>
      <c r="B2" s="379"/>
      <c r="C2" s="379"/>
      <c r="D2" s="379"/>
      <c r="E2" s="379"/>
      <c r="F2" s="379"/>
      <c r="G2" s="379"/>
      <c r="H2" s="379"/>
      <c r="I2" s="379"/>
      <c r="J2" s="418"/>
      <c r="K2" s="373"/>
      <c r="L2" s="373"/>
      <c r="M2" s="141"/>
    </row>
    <row r="3" spans="1:13" ht="12.75">
      <c r="A3" s="390"/>
      <c r="B3" s="130" t="s">
        <v>521</v>
      </c>
      <c r="C3" s="373"/>
      <c r="D3" s="373"/>
      <c r="E3" s="373"/>
      <c r="F3" s="130" t="s">
        <v>522</v>
      </c>
      <c r="G3" s="373"/>
      <c r="H3" s="373"/>
      <c r="I3" s="373"/>
      <c r="J3" s="419"/>
      <c r="K3" s="373"/>
      <c r="L3" s="373"/>
      <c r="M3" s="141"/>
    </row>
    <row r="4" spans="1:13" ht="12.75">
      <c r="A4" s="390"/>
      <c r="B4" s="373" t="s">
        <v>539</v>
      </c>
      <c r="C4" s="373" t="s">
        <v>540</v>
      </c>
      <c r="D4" s="373" t="s">
        <v>541</v>
      </c>
      <c r="E4" s="373"/>
      <c r="F4" s="130" t="s">
        <v>531</v>
      </c>
      <c r="G4" s="373"/>
      <c r="H4" s="373"/>
      <c r="I4" s="373"/>
      <c r="J4" s="153"/>
      <c r="K4" s="373"/>
      <c r="L4" s="373"/>
      <c r="M4" s="141"/>
    </row>
    <row r="5" spans="1:13" ht="12.75">
      <c r="A5" s="390"/>
      <c r="B5" s="450"/>
      <c r="C5" s="373" t="s">
        <v>542</v>
      </c>
      <c r="D5" s="368"/>
      <c r="E5" s="387">
        <f>B5*D5</f>
        <v>0</v>
      </c>
      <c r="F5" s="373" t="s">
        <v>524</v>
      </c>
      <c r="G5" s="373"/>
      <c r="H5" s="373"/>
      <c r="I5" s="368"/>
      <c r="J5" s="153"/>
      <c r="K5" s="373"/>
      <c r="L5" s="373"/>
      <c r="M5" s="141"/>
    </row>
    <row r="6" spans="1:13" ht="12.75">
      <c r="A6" s="390"/>
      <c r="B6" s="450"/>
      <c r="C6" s="373" t="s">
        <v>543</v>
      </c>
      <c r="D6" s="368"/>
      <c r="E6" s="387">
        <f>B6*D6</f>
        <v>0</v>
      </c>
      <c r="F6" s="373" t="s">
        <v>525</v>
      </c>
      <c r="G6" s="373"/>
      <c r="H6" s="373"/>
      <c r="I6" s="368"/>
      <c r="J6" s="153"/>
      <c r="K6" s="373"/>
      <c r="L6" s="373"/>
      <c r="M6" s="141"/>
    </row>
    <row r="7" spans="1:13" ht="12.75">
      <c r="A7" s="390"/>
      <c r="B7" s="450"/>
      <c r="C7" s="373" t="s">
        <v>544</v>
      </c>
      <c r="D7" s="368"/>
      <c r="E7" s="387">
        <f>B7*D7</f>
        <v>0</v>
      </c>
      <c r="F7" s="373" t="s">
        <v>523</v>
      </c>
      <c r="G7" s="373"/>
      <c r="H7" s="373"/>
      <c r="I7" s="368"/>
      <c r="J7" s="153"/>
      <c r="K7" s="373"/>
      <c r="L7" s="373"/>
      <c r="M7" s="141"/>
    </row>
    <row r="8" spans="1:13" ht="12.75">
      <c r="A8" s="390"/>
      <c r="B8" s="450"/>
      <c r="C8" s="373" t="s">
        <v>545</v>
      </c>
      <c r="D8" s="368"/>
      <c r="E8" s="387">
        <f>B8*D8</f>
        <v>0</v>
      </c>
      <c r="F8" s="373" t="s">
        <v>526</v>
      </c>
      <c r="G8" s="373"/>
      <c r="H8" s="373"/>
      <c r="I8" s="368"/>
      <c r="J8" s="153"/>
      <c r="K8" s="373"/>
      <c r="L8" s="373"/>
      <c r="M8" s="141"/>
    </row>
    <row r="9" spans="1:13" ht="12.75">
      <c r="A9" s="390"/>
      <c r="B9" s="373">
        <f>SUM(B5:B8)</f>
        <v>0</v>
      </c>
      <c r="C9" s="373"/>
      <c r="D9" s="373"/>
      <c r="E9" s="412">
        <f>SUM(E5:E8)</f>
        <v>0</v>
      </c>
      <c r="F9" s="373" t="s">
        <v>527</v>
      </c>
      <c r="G9" s="373"/>
      <c r="H9" s="373"/>
      <c r="I9" s="368"/>
      <c r="J9" s="153"/>
      <c r="K9" s="373"/>
      <c r="L9" s="373"/>
      <c r="M9" s="141"/>
    </row>
    <row r="10" spans="1:13" ht="13.5" thickBot="1">
      <c r="A10" s="390"/>
      <c r="B10" s="373"/>
      <c r="C10" s="373"/>
      <c r="D10" s="373"/>
      <c r="E10" s="373"/>
      <c r="F10" s="373" t="s">
        <v>528</v>
      </c>
      <c r="G10" s="373"/>
      <c r="H10" s="373"/>
      <c r="I10" s="368"/>
      <c r="J10" s="153"/>
      <c r="K10" s="373"/>
      <c r="L10" s="373"/>
      <c r="M10" s="141"/>
    </row>
    <row r="11" spans="1:13" ht="13.5" thickBot="1">
      <c r="A11" s="390"/>
      <c r="B11" s="130" t="s">
        <v>546</v>
      </c>
      <c r="C11" s="130"/>
      <c r="D11" s="414" t="str">
        <f>IF(B9=0," ",E9/B9)</f>
        <v> </v>
      </c>
      <c r="E11" s="373"/>
      <c r="F11" s="373" t="s">
        <v>529</v>
      </c>
      <c r="G11" s="373"/>
      <c r="H11" s="373"/>
      <c r="I11" s="368"/>
      <c r="J11" s="419"/>
      <c r="K11" s="373"/>
      <c r="L11" s="373"/>
      <c r="M11" s="141"/>
    </row>
    <row r="12" spans="1:13" ht="12.75">
      <c r="A12" s="390"/>
      <c r="B12" s="373"/>
      <c r="C12" s="373"/>
      <c r="D12" s="373"/>
      <c r="E12" s="373"/>
      <c r="F12" s="373" t="s">
        <v>530</v>
      </c>
      <c r="G12" s="373"/>
      <c r="H12" s="373"/>
      <c r="I12" s="368"/>
      <c r="J12" s="419"/>
      <c r="K12" s="373"/>
      <c r="L12" s="373"/>
      <c r="M12" s="141"/>
    </row>
    <row r="13" spans="1:13" ht="12.75">
      <c r="A13" s="390"/>
      <c r="B13" s="373"/>
      <c r="C13" s="373"/>
      <c r="D13" s="373"/>
      <c r="E13" s="373"/>
      <c r="F13" s="373"/>
      <c r="G13" s="373"/>
      <c r="H13" s="373"/>
      <c r="I13" s="383">
        <f>SUM(I5:I12)</f>
        <v>0</v>
      </c>
      <c r="J13" s="419"/>
      <c r="K13" s="373"/>
      <c r="L13" s="373"/>
      <c r="M13" s="141"/>
    </row>
    <row r="14" spans="1:13" ht="12.75">
      <c r="A14" s="390"/>
      <c r="B14" s="373"/>
      <c r="C14" s="373"/>
      <c r="D14" s="373"/>
      <c r="E14" s="373"/>
      <c r="F14" s="130" t="s">
        <v>532</v>
      </c>
      <c r="G14" s="373"/>
      <c r="H14" s="373"/>
      <c r="I14" s="383"/>
      <c r="J14" s="419"/>
      <c r="K14" s="373"/>
      <c r="L14" s="373"/>
      <c r="M14" s="141"/>
    </row>
    <row r="15" spans="1:13" ht="12.75">
      <c r="A15" s="390"/>
      <c r="B15" s="373"/>
      <c r="C15" s="373"/>
      <c r="D15" s="373"/>
      <c r="E15" s="373"/>
      <c r="F15" s="373" t="s">
        <v>533</v>
      </c>
      <c r="G15" s="373"/>
      <c r="H15" s="373"/>
      <c r="I15" s="368"/>
      <c r="J15" s="419"/>
      <c r="K15" s="373"/>
      <c r="L15" s="373"/>
      <c r="M15" s="141"/>
    </row>
    <row r="16" spans="1:13" ht="12.75">
      <c r="A16" s="390"/>
      <c r="B16" s="373"/>
      <c r="C16" s="373"/>
      <c r="D16" s="373"/>
      <c r="E16" s="373"/>
      <c r="F16" s="373" t="s">
        <v>534</v>
      </c>
      <c r="G16" s="373"/>
      <c r="H16" s="373"/>
      <c r="I16" s="368"/>
      <c r="J16" s="419"/>
      <c r="K16" s="373"/>
      <c r="L16" s="373"/>
      <c r="M16" s="141"/>
    </row>
    <row r="17" spans="1:13" ht="12.75">
      <c r="A17" s="390"/>
      <c r="B17" s="373"/>
      <c r="C17" s="373"/>
      <c r="D17" s="373"/>
      <c r="E17" s="373"/>
      <c r="F17" s="373" t="s">
        <v>535</v>
      </c>
      <c r="G17" s="373"/>
      <c r="H17" s="373"/>
      <c r="I17" s="368"/>
      <c r="J17" s="419"/>
      <c r="K17" s="373"/>
      <c r="L17" s="373"/>
      <c r="M17" s="141"/>
    </row>
    <row r="18" spans="1:13" ht="12.75">
      <c r="A18" s="390"/>
      <c r="B18" s="373"/>
      <c r="C18" s="373"/>
      <c r="D18" s="373"/>
      <c r="E18" s="373"/>
      <c r="F18" s="373" t="s">
        <v>536</v>
      </c>
      <c r="G18" s="373"/>
      <c r="H18" s="373"/>
      <c r="I18" s="368"/>
      <c r="J18" s="419"/>
      <c r="K18" s="373"/>
      <c r="L18" s="373"/>
      <c r="M18" s="141"/>
    </row>
    <row r="19" spans="1:13" ht="12.75">
      <c r="A19" s="390"/>
      <c r="B19" s="373"/>
      <c r="C19" s="373"/>
      <c r="D19" s="373"/>
      <c r="E19" s="373"/>
      <c r="F19" s="373" t="s">
        <v>537</v>
      </c>
      <c r="G19" s="373"/>
      <c r="H19" s="373"/>
      <c r="I19" s="368"/>
      <c r="J19" s="419"/>
      <c r="K19" s="373"/>
      <c r="L19" s="373"/>
      <c r="M19" s="141"/>
    </row>
    <row r="20" spans="1:13" ht="12.75">
      <c r="A20" s="390"/>
      <c r="B20" s="373"/>
      <c r="C20" s="373"/>
      <c r="D20" s="373"/>
      <c r="E20" s="373"/>
      <c r="F20" s="373" t="s">
        <v>538</v>
      </c>
      <c r="G20" s="373"/>
      <c r="H20" s="373"/>
      <c r="I20" s="368"/>
      <c r="J20" s="419"/>
      <c r="K20" s="373"/>
      <c r="L20" s="373"/>
      <c r="M20" s="141"/>
    </row>
    <row r="21" spans="1:13" ht="13.5" thickBot="1">
      <c r="A21" s="390"/>
      <c r="B21" s="373"/>
      <c r="C21" s="373"/>
      <c r="D21" s="373"/>
      <c r="E21" s="373"/>
      <c r="F21" s="373"/>
      <c r="G21" s="373"/>
      <c r="H21" s="373"/>
      <c r="I21" s="383">
        <f>SUM(I15:I20)</f>
        <v>0</v>
      </c>
      <c r="J21" s="419"/>
      <c r="K21" s="373"/>
      <c r="L21" s="373"/>
      <c r="M21" s="141"/>
    </row>
    <row r="22" spans="1:13" ht="13.5" thickBot="1">
      <c r="A22" s="390"/>
      <c r="B22" s="373"/>
      <c r="C22" s="373"/>
      <c r="D22" s="373"/>
      <c r="E22" s="373"/>
      <c r="F22" s="373" t="s">
        <v>400</v>
      </c>
      <c r="G22" s="373"/>
      <c r="H22" s="373"/>
      <c r="I22" s="414">
        <f>I13+I21</f>
        <v>0</v>
      </c>
      <c r="J22" s="419"/>
      <c r="K22" s="373"/>
      <c r="L22" s="373"/>
      <c r="M22" s="141"/>
    </row>
    <row r="23" spans="1:13" ht="12.75">
      <c r="A23" s="416"/>
      <c r="B23" s="392"/>
      <c r="C23" s="392"/>
      <c r="D23" s="392"/>
      <c r="E23" s="392"/>
      <c r="F23" s="392"/>
      <c r="G23" s="392"/>
      <c r="H23" s="417"/>
      <c r="I23" s="417"/>
      <c r="J23" s="420"/>
      <c r="K23" s="373"/>
      <c r="L23" s="373"/>
      <c r="M23" s="141"/>
    </row>
    <row r="24" spans="1:13" ht="12.75">
      <c r="A24" s="141"/>
      <c r="B24" s="141"/>
      <c r="C24" s="141"/>
      <c r="D24" s="141"/>
      <c r="E24" s="141"/>
      <c r="F24" s="141"/>
      <c r="G24" s="141"/>
      <c r="H24" s="141"/>
      <c r="I24" s="141"/>
      <c r="J24" s="141"/>
      <c r="K24" s="141"/>
      <c r="L24" s="141"/>
      <c r="M24" s="141"/>
    </row>
    <row r="25" spans="1:13" ht="12.75">
      <c r="A25" s="35" t="s">
        <v>480</v>
      </c>
      <c r="B25" s="51"/>
      <c r="C25" s="379"/>
      <c r="D25" s="379" t="s">
        <v>383</v>
      </c>
      <c r="E25" s="394">
        <f>Deckblatt!D7</f>
      </c>
      <c r="F25" s="379"/>
      <c r="G25" s="379" t="s">
        <v>384</v>
      </c>
      <c r="H25" s="394">
        <f>Deckblatt!D8</f>
      </c>
      <c r="I25" s="379"/>
      <c r="J25" s="382"/>
      <c r="K25" s="373"/>
      <c r="L25" s="373"/>
      <c r="M25" s="141"/>
    </row>
    <row r="26" spans="1:13" ht="12.75">
      <c r="A26" s="385"/>
      <c r="B26" s="373"/>
      <c r="C26" s="373"/>
      <c r="D26" s="373"/>
      <c r="E26" s="373"/>
      <c r="F26" s="373"/>
      <c r="G26" s="373"/>
      <c r="H26" s="373"/>
      <c r="I26" s="373"/>
      <c r="J26" s="384"/>
      <c r="K26" s="373"/>
      <c r="L26" s="373"/>
      <c r="M26" s="141"/>
    </row>
    <row r="27" spans="1:13" ht="12.75">
      <c r="A27" s="129"/>
      <c r="B27" s="373"/>
      <c r="C27" s="373"/>
      <c r="D27" s="373" t="s">
        <v>491</v>
      </c>
      <c r="E27" s="373" t="s">
        <v>492</v>
      </c>
      <c r="F27" s="373" t="s">
        <v>3</v>
      </c>
      <c r="G27" s="373" t="s">
        <v>547</v>
      </c>
      <c r="H27" s="373"/>
      <c r="I27" s="373"/>
      <c r="J27" s="384"/>
      <c r="K27" s="373"/>
      <c r="L27" s="373"/>
      <c r="M27" s="141"/>
    </row>
    <row r="28" spans="1:13" ht="12.75">
      <c r="A28" s="129"/>
      <c r="B28" s="373" t="s">
        <v>471</v>
      </c>
      <c r="C28" s="373"/>
      <c r="D28" s="361">
        <f>IF(F28=0,0,G28/(100+F28)*100)</f>
        <v>0</v>
      </c>
      <c r="E28" s="386">
        <f>IF(D33=0,0,D28/D33)</f>
        <v>0</v>
      </c>
      <c r="F28" s="363">
        <f>'Kennwerte 221'!C23</f>
        <v>0</v>
      </c>
      <c r="G28" s="361">
        <f>'Kennwerte 221'!D23</f>
        <v>0</v>
      </c>
      <c r="H28" s="373"/>
      <c r="I28" s="373"/>
      <c r="J28" s="384"/>
      <c r="K28" s="373"/>
      <c r="L28" s="373"/>
      <c r="M28" s="141"/>
    </row>
    <row r="29" spans="1:13" ht="12.75">
      <c r="A29" s="385"/>
      <c r="B29" s="373" t="s">
        <v>472</v>
      </c>
      <c r="C29" s="373"/>
      <c r="D29" s="361">
        <f>IF(F29=0,0,G29/(100+F29)*100)</f>
        <v>0</v>
      </c>
      <c r="E29" s="386">
        <f>IF(D33=0,0,D29/D33)</f>
        <v>0</v>
      </c>
      <c r="F29" s="363">
        <f>'Kennwerte 221'!C24</f>
        <v>0</v>
      </c>
      <c r="G29" s="361">
        <f>'Kennwerte 221'!D24</f>
        <v>0</v>
      </c>
      <c r="H29" s="373"/>
      <c r="I29" s="373"/>
      <c r="J29" s="384"/>
      <c r="K29" s="373"/>
      <c r="L29" s="373"/>
      <c r="M29" s="141"/>
    </row>
    <row r="30" spans="1:13" ht="12.75">
      <c r="A30" s="385"/>
      <c r="B30" s="373" t="s">
        <v>473</v>
      </c>
      <c r="C30" s="373"/>
      <c r="D30" s="361">
        <f>IF(F30=0,0,G30/(100+F30)*100)</f>
        <v>0</v>
      </c>
      <c r="E30" s="386">
        <f>IF(D33=0,0,D30/D33)</f>
        <v>0</v>
      </c>
      <c r="F30" s="363">
        <f>'Kennwerte 221'!C25</f>
        <v>0</v>
      </c>
      <c r="G30" s="361">
        <f>'Kennwerte 221'!D25</f>
        <v>0</v>
      </c>
      <c r="H30" s="373"/>
      <c r="I30" s="373"/>
      <c r="J30" s="384"/>
      <c r="K30" s="373"/>
      <c r="L30" s="373"/>
      <c r="M30" s="141"/>
    </row>
    <row r="31" spans="1:13" ht="12.75">
      <c r="A31" s="385"/>
      <c r="B31" s="373" t="s">
        <v>0</v>
      </c>
      <c r="C31" s="373"/>
      <c r="D31" s="361">
        <f>IF(F31=0,0,G31/(100+F31)*100)</f>
        <v>0</v>
      </c>
      <c r="E31" s="386">
        <f>IF(D33=0,0,D31/D33)</f>
        <v>0</v>
      </c>
      <c r="F31" s="363">
        <f>'Kennwerte 221'!C26</f>
        <v>0</v>
      </c>
      <c r="G31" s="361">
        <f>'Kennwerte 221'!D26</f>
        <v>0</v>
      </c>
      <c r="H31" s="373"/>
      <c r="I31" s="373"/>
      <c r="J31" s="384"/>
      <c r="K31" s="373"/>
      <c r="L31" s="373"/>
      <c r="M31" s="141"/>
    </row>
    <row r="32" spans="1:13" ht="12.75">
      <c r="A32" s="385"/>
      <c r="B32" s="373" t="s">
        <v>2</v>
      </c>
      <c r="C32" s="373"/>
      <c r="D32" s="361">
        <f>IF(F32=0,0,G32/(100+F32)*100)</f>
        <v>0</v>
      </c>
      <c r="E32" s="386">
        <f>IF(D33=0,0,D32/D33)</f>
        <v>0</v>
      </c>
      <c r="F32" s="363">
        <f>'Kennwerte 221'!C27</f>
        <v>0</v>
      </c>
      <c r="G32" s="361">
        <f>'Kennwerte 221'!D27</f>
        <v>0</v>
      </c>
      <c r="H32" s="373"/>
      <c r="I32" s="373"/>
      <c r="J32" s="384"/>
      <c r="K32" s="373"/>
      <c r="L32" s="373"/>
      <c r="M32" s="141"/>
    </row>
    <row r="33" spans="1:13" ht="12.75">
      <c r="A33" s="385"/>
      <c r="B33" s="373"/>
      <c r="C33" s="373"/>
      <c r="D33" s="395">
        <f>SUM(D28:D32)</f>
        <v>0</v>
      </c>
      <c r="E33" s="386">
        <f>SUM(E28:E32)</f>
        <v>0</v>
      </c>
      <c r="F33" s="364"/>
      <c r="G33" s="365">
        <f>SUM(G28:G32)</f>
        <v>0</v>
      </c>
      <c r="H33" s="373"/>
      <c r="I33" s="373"/>
      <c r="J33" s="384"/>
      <c r="K33" s="373"/>
      <c r="L33" s="373"/>
      <c r="M33" s="141"/>
    </row>
    <row r="34" spans="1:13" ht="12.75">
      <c r="A34" s="385"/>
      <c r="B34" s="373"/>
      <c r="C34" s="373"/>
      <c r="D34" s="373"/>
      <c r="E34" s="373"/>
      <c r="F34" s="373"/>
      <c r="G34" s="373"/>
      <c r="H34" s="373"/>
      <c r="I34" s="130" t="s">
        <v>493</v>
      </c>
      <c r="J34" s="384"/>
      <c r="K34" s="373"/>
      <c r="L34" s="373"/>
      <c r="M34" s="141"/>
    </row>
    <row r="35" spans="1:13" ht="12.75">
      <c r="A35" s="385"/>
      <c r="B35" s="373"/>
      <c r="C35" s="373" t="s">
        <v>471</v>
      </c>
      <c r="D35" s="373" t="s">
        <v>474</v>
      </c>
      <c r="E35" s="373" t="s">
        <v>473</v>
      </c>
      <c r="F35" s="373" t="s">
        <v>0</v>
      </c>
      <c r="G35" s="373" t="s">
        <v>2</v>
      </c>
      <c r="H35" s="373" t="s">
        <v>400</v>
      </c>
      <c r="I35" s="19" t="s">
        <v>504</v>
      </c>
      <c r="J35" s="384"/>
      <c r="K35" s="373"/>
      <c r="L35" s="373"/>
      <c r="M35" s="141"/>
    </row>
    <row r="36" spans="1:13" ht="25.5" customHeight="1" thickBot="1">
      <c r="A36" s="385"/>
      <c r="B36" s="396" t="s">
        <v>506</v>
      </c>
      <c r="C36" s="398">
        <f>'Formblatt 221 Eingabe'!D30</f>
        <v>0</v>
      </c>
      <c r="D36" s="398">
        <f>'Formblatt 221 Eingabe'!F30</f>
        <v>0</v>
      </c>
      <c r="E36" s="398">
        <f>'Formblatt 221 Eingabe'!H30</f>
        <v>0</v>
      </c>
      <c r="F36" s="398">
        <f>'Formblatt 221 Eingabe'!J30</f>
        <v>0</v>
      </c>
      <c r="G36" s="398">
        <f>'Formblatt 221 Eingabe'!L30</f>
        <v>0</v>
      </c>
      <c r="H36" s="373"/>
      <c r="I36" s="373" t="s">
        <v>476</v>
      </c>
      <c r="J36" s="384"/>
      <c r="K36" s="373"/>
      <c r="L36" s="373"/>
      <c r="M36" s="141"/>
    </row>
    <row r="37" spans="1:13" ht="13.5" thickBot="1">
      <c r="A37" s="385"/>
      <c r="B37" s="373" t="s">
        <v>477</v>
      </c>
      <c r="C37" s="362">
        <f>D28*C36/100</f>
        <v>0</v>
      </c>
      <c r="D37" s="362">
        <f>D36*D29/100</f>
        <v>0</v>
      </c>
      <c r="E37" s="362">
        <f>D30*E36/100</f>
        <v>0</v>
      </c>
      <c r="F37" s="362">
        <f>D31*F36/100</f>
        <v>0</v>
      </c>
      <c r="G37" s="413">
        <f>D32*G36/100</f>
        <v>0</v>
      </c>
      <c r="H37" s="415">
        <f>SUM(C37:G37)</f>
        <v>0</v>
      </c>
      <c r="I37" s="421">
        <f>IF(G33=0,0,H37/D33)</f>
        <v>0</v>
      </c>
      <c r="J37" s="373"/>
      <c r="K37" s="385"/>
      <c r="L37" s="373"/>
      <c r="M37" s="141"/>
    </row>
    <row r="38" spans="1:14" ht="12.75">
      <c r="A38" s="391"/>
      <c r="B38" s="392"/>
      <c r="C38" s="392"/>
      <c r="D38" s="392"/>
      <c r="E38" s="392"/>
      <c r="F38" s="392"/>
      <c r="G38" s="392"/>
      <c r="H38" s="392"/>
      <c r="I38" s="392"/>
      <c r="J38" s="392"/>
      <c r="K38" s="385"/>
      <c r="L38" s="373"/>
      <c r="M38" s="373"/>
      <c r="N38" s="19"/>
    </row>
    <row r="39" spans="1:14" ht="12.75">
      <c r="A39" s="373"/>
      <c r="B39" s="373"/>
      <c r="C39" s="373"/>
      <c r="D39" s="373"/>
      <c r="E39" s="373"/>
      <c r="F39" s="373"/>
      <c r="G39" s="373"/>
      <c r="H39" s="373"/>
      <c r="I39" s="373"/>
      <c r="J39" s="373"/>
      <c r="K39" s="373"/>
      <c r="L39" s="373"/>
      <c r="M39" s="373"/>
      <c r="N39" s="19"/>
    </row>
  </sheetData>
  <sheetProtection password="9489" sheet="1" objects="1" scenarios="1" selectLockedCells="1"/>
  <printOptions/>
  <pageMargins left="0.5905511811023623" right="0.5905511811023623" top="0.984251968503937" bottom="0.984251968503937" header="0.5118110236220472" footer="0.5118110236220472"/>
  <pageSetup horizontalDpi="600" verticalDpi="600" orientation="landscape" paperSize="9" scale="85" r:id="rId2"/>
  <legacyDrawing r:id="rId1"/>
</worksheet>
</file>

<file path=xl/worksheets/sheet16.xml><?xml version="1.0" encoding="utf-8"?>
<worksheet xmlns="http://schemas.openxmlformats.org/spreadsheetml/2006/main" xmlns:r="http://schemas.openxmlformats.org/officeDocument/2006/relationships">
  <sheetPr codeName="Tabelle25"/>
  <dimension ref="A1:L56"/>
  <sheetViews>
    <sheetView showGridLines="0" showRowColHeaders="0" showZeros="0" showOutlineSymbols="0" zoomScalePageLayoutView="0" workbookViewId="0" topLeftCell="A13">
      <selection activeCell="F20" sqref="F20"/>
    </sheetView>
  </sheetViews>
  <sheetFormatPr defaultColWidth="11.421875" defaultRowHeight="12.75"/>
  <cols>
    <col min="1" max="1" width="5.421875" style="0" customWidth="1"/>
    <col min="2" max="2" width="19.28125" style="0" customWidth="1"/>
    <col min="3" max="3" width="13.8515625" style="0" customWidth="1"/>
    <col min="4" max="4" width="27.140625" style="0" customWidth="1"/>
    <col min="5" max="5" width="7.00390625" style="0" customWidth="1"/>
    <col min="6" max="6" width="26.140625" style="0" customWidth="1"/>
    <col min="7" max="7" width="5.7109375" style="0" customWidth="1"/>
    <col min="8" max="8" width="3.28125" style="0" customWidth="1"/>
    <col min="9" max="9" width="5.7109375" style="0" customWidth="1"/>
  </cols>
  <sheetData>
    <row r="1" spans="1:12" ht="15" customHeight="1">
      <c r="A1" s="212"/>
      <c r="B1" s="212"/>
      <c r="C1" s="212"/>
      <c r="D1" s="212"/>
      <c r="E1" s="212"/>
      <c r="F1" s="212"/>
      <c r="G1" s="212"/>
      <c r="H1" s="212"/>
      <c r="I1" s="212"/>
      <c r="J1" s="212"/>
      <c r="K1" s="212"/>
      <c r="L1" s="212"/>
    </row>
    <row r="2" spans="1:12" ht="12.75">
      <c r="A2" s="212"/>
      <c r="B2" s="212" t="s">
        <v>494</v>
      </c>
      <c r="C2" s="212"/>
      <c r="D2" s="212"/>
      <c r="E2" s="212"/>
      <c r="F2" s="424">
        <f ca="1">TODAY()</f>
        <v>42648</v>
      </c>
      <c r="G2" s="212"/>
      <c r="H2" s="212"/>
      <c r="I2" s="212"/>
      <c r="J2" s="212"/>
      <c r="K2" s="212"/>
      <c r="L2" s="212"/>
    </row>
    <row r="3" spans="1:12" ht="12.75">
      <c r="A3" s="212"/>
      <c r="B3" s="212"/>
      <c r="C3" s="212"/>
      <c r="D3" s="212"/>
      <c r="E3" s="212"/>
      <c r="F3" s="425">
        <f ca="1">TODAY()+6</f>
        <v>42654</v>
      </c>
      <c r="G3" s="212"/>
      <c r="H3" s="212"/>
      <c r="I3" s="212"/>
      <c r="J3" s="212"/>
      <c r="K3" s="212"/>
      <c r="L3" s="212"/>
    </row>
    <row r="4" spans="1:12" ht="12.75">
      <c r="A4" s="212"/>
      <c r="B4" s="426" t="s">
        <v>495</v>
      </c>
      <c r="C4" s="427"/>
      <c r="D4" s="427"/>
      <c r="E4" s="427"/>
      <c r="F4" s="212"/>
      <c r="G4" s="212"/>
      <c r="H4" s="212"/>
      <c r="I4" s="212"/>
      <c r="J4" s="212"/>
      <c r="K4" s="212"/>
      <c r="L4" s="212"/>
    </row>
    <row r="5" spans="1:12" ht="12.75">
      <c r="A5" s="212"/>
      <c r="B5" s="427"/>
      <c r="C5" s="427"/>
      <c r="D5" s="427"/>
      <c r="E5" s="427"/>
      <c r="F5" s="212"/>
      <c r="G5" s="212"/>
      <c r="H5" s="212"/>
      <c r="I5" s="212"/>
      <c r="J5" s="212"/>
      <c r="K5" s="212"/>
      <c r="L5" s="212"/>
    </row>
    <row r="6" spans="1:12" ht="12.75">
      <c r="A6" s="212"/>
      <c r="B6" s="427" t="s">
        <v>496</v>
      </c>
      <c r="C6" s="427"/>
      <c r="D6" s="427">
        <f>Deckblatt!D5</f>
        <v>0</v>
      </c>
      <c r="E6" s="427"/>
      <c r="F6" s="212"/>
      <c r="G6" s="212"/>
      <c r="H6" s="212"/>
      <c r="I6" s="212"/>
      <c r="J6" s="212"/>
      <c r="K6" s="212"/>
      <c r="L6" s="212"/>
    </row>
    <row r="7" spans="1:12" ht="12.75">
      <c r="A7" s="212"/>
      <c r="B7" s="427" t="s">
        <v>47</v>
      </c>
      <c r="C7" s="427"/>
      <c r="D7" s="428">
        <f>Deckblatt!D6</f>
      </c>
      <c r="E7" s="427"/>
      <c r="F7" s="212"/>
      <c r="G7" s="212"/>
      <c r="H7" s="212"/>
      <c r="I7" s="212"/>
      <c r="J7" s="212"/>
      <c r="K7" s="212"/>
      <c r="L7" s="212"/>
    </row>
    <row r="8" spans="1:12" ht="12.75">
      <c r="A8" s="212"/>
      <c r="B8" s="427" t="s">
        <v>48</v>
      </c>
      <c r="C8" s="427"/>
      <c r="D8" s="428">
        <f>Deckblatt!D7</f>
      </c>
      <c r="E8" s="427"/>
      <c r="F8" s="212"/>
      <c r="G8" s="212"/>
      <c r="H8" s="212"/>
      <c r="I8" s="212"/>
      <c r="J8" s="212"/>
      <c r="K8" s="212"/>
      <c r="L8" s="212"/>
    </row>
    <row r="9" spans="1:12" ht="13.5" customHeight="1">
      <c r="A9" s="212"/>
      <c r="B9" s="427" t="s">
        <v>49</v>
      </c>
      <c r="C9" s="212"/>
      <c r="D9" s="428">
        <f>Deckblatt!D8</f>
      </c>
      <c r="E9" s="212"/>
      <c r="F9" s="212"/>
      <c r="G9" s="212"/>
      <c r="H9" s="212"/>
      <c r="I9" s="212"/>
      <c r="J9" s="212"/>
      <c r="K9" s="212"/>
      <c r="L9" s="212"/>
    </row>
    <row r="10" spans="1:12" ht="6.75" customHeight="1">
      <c r="A10" s="212"/>
      <c r="B10" s="427"/>
      <c r="C10" s="212"/>
      <c r="D10" s="212"/>
      <c r="E10" s="212"/>
      <c r="F10" s="212"/>
      <c r="G10" s="212"/>
      <c r="H10" s="212"/>
      <c r="I10" s="212"/>
      <c r="J10" s="212"/>
      <c r="K10" s="212"/>
      <c r="L10" s="212"/>
    </row>
    <row r="11" spans="1:12" ht="68.25" customHeight="1">
      <c r="A11" s="212"/>
      <c r="B11" s="934" t="s">
        <v>569</v>
      </c>
      <c r="C11" s="935"/>
      <c r="D11" s="935"/>
      <c r="E11" s="935"/>
      <c r="F11" s="935"/>
      <c r="G11" s="212"/>
      <c r="H11" s="212"/>
      <c r="I11" s="212"/>
      <c r="J11" s="212"/>
      <c r="K11" s="212"/>
      <c r="L11" s="212"/>
    </row>
    <row r="12" spans="1:12" ht="19.5" customHeight="1">
      <c r="A12" s="212"/>
      <c r="B12" s="429" t="s">
        <v>499</v>
      </c>
      <c r="C12" s="229"/>
      <c r="D12" s="229"/>
      <c r="E12" s="229"/>
      <c r="F12" s="230"/>
      <c r="G12" s="212"/>
      <c r="H12" s="212"/>
      <c r="I12" s="212"/>
      <c r="J12" s="212"/>
      <c r="K12" s="212"/>
      <c r="L12" s="212"/>
    </row>
    <row r="13" spans="1:12" ht="7.5" customHeight="1">
      <c r="A13" s="212"/>
      <c r="B13" s="430"/>
      <c r="C13" s="216"/>
      <c r="D13" s="216"/>
      <c r="E13" s="216"/>
      <c r="F13" s="238"/>
      <c r="G13" s="212"/>
      <c r="H13" s="212"/>
      <c r="I13" s="212"/>
      <c r="J13" s="212"/>
      <c r="K13" s="212"/>
      <c r="L13" s="212"/>
    </row>
    <row r="14" spans="1:12" ht="15.75" customHeight="1">
      <c r="A14" s="212"/>
      <c r="B14" s="264" t="s">
        <v>549</v>
      </c>
      <c r="C14" s="235"/>
      <c r="D14" s="397">
        <f>'Kennwerte 221'!B16</f>
        <v>0</v>
      </c>
      <c r="E14" s="235"/>
      <c r="F14" s="376">
        <f>'Berechnung BGK 221'!I37</f>
        <v>0</v>
      </c>
      <c r="G14" s="212"/>
      <c r="H14" s="212"/>
      <c r="I14" s="212"/>
      <c r="J14" s="212"/>
      <c r="K14" s="212"/>
      <c r="L14" s="212"/>
    </row>
    <row r="15" spans="1:12" ht="13.5" customHeight="1">
      <c r="A15" s="212"/>
      <c r="B15" s="212"/>
      <c r="C15" s="212"/>
      <c r="D15" s="212"/>
      <c r="E15" s="212"/>
      <c r="F15" s="216"/>
      <c r="G15" s="216"/>
      <c r="H15" s="212"/>
      <c r="I15" s="212"/>
      <c r="J15" s="212"/>
      <c r="K15" s="212"/>
      <c r="L15" s="212"/>
    </row>
    <row r="16" spans="1:12" ht="12.75">
      <c r="A16" s="212"/>
      <c r="B16" s="427" t="s">
        <v>482</v>
      </c>
      <c r="C16" s="212"/>
      <c r="D16" s="212"/>
      <c r="E16" s="212"/>
      <c r="F16" s="216"/>
      <c r="G16" s="181"/>
      <c r="H16" s="212"/>
      <c r="I16" s="212"/>
      <c r="J16" s="212"/>
      <c r="K16" s="212"/>
      <c r="L16" s="212"/>
    </row>
    <row r="17" spans="1:12" ht="9" customHeight="1">
      <c r="A17" s="212"/>
      <c r="B17" s="431"/>
      <c r="C17" s="432"/>
      <c r="D17" s="432"/>
      <c r="E17" s="432"/>
      <c r="F17" s="433"/>
      <c r="G17" s="434"/>
      <c r="H17" s="212"/>
      <c r="I17" s="212"/>
      <c r="J17" s="212"/>
      <c r="K17" s="212"/>
      <c r="L17" s="212"/>
    </row>
    <row r="18" spans="1:12" ht="12" customHeight="1">
      <c r="A18" s="427"/>
      <c r="B18" s="426"/>
      <c r="C18" s="426"/>
      <c r="D18" s="426"/>
      <c r="E18" s="212"/>
      <c r="F18" s="435"/>
      <c r="G18" s="426"/>
      <c r="H18" s="426"/>
      <c r="I18" s="426"/>
      <c r="J18" s="436"/>
      <c r="K18" s="212"/>
      <c r="L18" s="212"/>
    </row>
    <row r="19" spans="1:12" ht="19.5" customHeight="1">
      <c r="A19" s="427"/>
      <c r="B19" s="426"/>
      <c r="C19" s="426"/>
      <c r="D19" s="426"/>
      <c r="E19" s="437"/>
      <c r="F19" s="438" t="s">
        <v>489</v>
      </c>
      <c r="G19" s="426"/>
      <c r="H19" s="439"/>
      <c r="I19" s="438"/>
      <c r="J19" s="439"/>
      <c r="K19" s="212"/>
      <c r="L19" s="212"/>
    </row>
    <row r="20" spans="1:12" ht="19.5" customHeight="1">
      <c r="A20" s="426"/>
      <c r="B20" s="426" t="s">
        <v>550</v>
      </c>
      <c r="C20" s="426"/>
      <c r="D20" s="426"/>
      <c r="E20" s="212"/>
      <c r="F20" s="368"/>
      <c r="G20" s="426"/>
      <c r="H20" s="426"/>
      <c r="I20" s="426"/>
      <c r="J20" s="436"/>
      <c r="K20" s="212"/>
      <c r="L20" s="212"/>
    </row>
    <row r="21" spans="1:12" ht="19.5" customHeight="1">
      <c r="A21" s="426"/>
      <c r="B21" s="426" t="s">
        <v>525</v>
      </c>
      <c r="C21" s="426"/>
      <c r="D21" s="426"/>
      <c r="E21" s="212"/>
      <c r="F21" s="368"/>
      <c r="G21" s="426"/>
      <c r="H21" s="426"/>
      <c r="I21" s="426"/>
      <c r="J21" s="440"/>
      <c r="K21" s="212"/>
      <c r="L21" s="212"/>
    </row>
    <row r="22" spans="1:12" ht="19.5" customHeight="1">
      <c r="A22" s="426"/>
      <c r="B22" s="426" t="s">
        <v>523</v>
      </c>
      <c r="C22" s="426"/>
      <c r="D22" s="426"/>
      <c r="E22" s="212"/>
      <c r="F22" s="368"/>
      <c r="G22" s="426"/>
      <c r="H22" s="426"/>
      <c r="I22" s="426"/>
      <c r="J22" s="440"/>
      <c r="K22" s="212"/>
      <c r="L22" s="212"/>
    </row>
    <row r="23" spans="1:12" ht="19.5" customHeight="1">
      <c r="A23" s="426"/>
      <c r="B23" s="426" t="s">
        <v>551</v>
      </c>
      <c r="C23" s="426"/>
      <c r="D23" s="426"/>
      <c r="E23" s="212"/>
      <c r="F23" s="368"/>
      <c r="G23" s="426"/>
      <c r="H23" s="426"/>
      <c r="I23" s="426"/>
      <c r="J23" s="426"/>
      <c r="K23" s="212"/>
      <c r="L23" s="212"/>
    </row>
    <row r="24" spans="1:12" ht="19.5" customHeight="1">
      <c r="A24" s="426"/>
      <c r="B24" s="426" t="s">
        <v>527</v>
      </c>
      <c r="C24" s="426"/>
      <c r="D24" s="426"/>
      <c r="E24" s="212"/>
      <c r="F24" s="368"/>
      <c r="G24" s="426"/>
      <c r="H24" s="426"/>
      <c r="I24" s="426"/>
      <c r="J24" s="426"/>
      <c r="K24" s="212"/>
      <c r="L24" s="212"/>
    </row>
    <row r="25" spans="1:12" ht="19.5" customHeight="1">
      <c r="A25" s="426"/>
      <c r="B25" s="426" t="s">
        <v>552</v>
      </c>
      <c r="C25" s="426"/>
      <c r="D25" s="426"/>
      <c r="E25" s="212"/>
      <c r="F25" s="368"/>
      <c r="G25" s="426"/>
      <c r="H25" s="441"/>
      <c r="I25" s="426"/>
      <c r="J25" s="426"/>
      <c r="K25" s="212"/>
      <c r="L25" s="212"/>
    </row>
    <row r="26" spans="1:12" ht="19.5" customHeight="1">
      <c r="A26" s="426"/>
      <c r="B26" s="426" t="s">
        <v>529</v>
      </c>
      <c r="C26" s="426"/>
      <c r="D26" s="426"/>
      <c r="E26" s="212"/>
      <c r="F26" s="368"/>
      <c r="G26" s="426"/>
      <c r="H26" s="441"/>
      <c r="I26" s="212"/>
      <c r="J26" s="426"/>
      <c r="K26" s="212"/>
      <c r="L26" s="212"/>
    </row>
    <row r="27" spans="1:12" ht="19.5" customHeight="1">
      <c r="A27" s="426"/>
      <c r="B27" s="426" t="s">
        <v>530</v>
      </c>
      <c r="C27" s="426"/>
      <c r="D27" s="426"/>
      <c r="E27" s="212"/>
      <c r="F27" s="368"/>
      <c r="G27" s="426"/>
      <c r="H27" s="426"/>
      <c r="I27" s="212"/>
      <c r="J27" s="212"/>
      <c r="K27" s="212"/>
      <c r="L27" s="212"/>
    </row>
    <row r="28" spans="1:12" ht="19.5" customHeight="1">
      <c r="A28" s="426"/>
      <c r="B28" s="426" t="s">
        <v>553</v>
      </c>
      <c r="C28" s="426"/>
      <c r="D28" s="426"/>
      <c r="E28" s="212"/>
      <c r="F28" s="442">
        <f>SUM(F20:F27)</f>
        <v>0</v>
      </c>
      <c r="G28" s="426"/>
      <c r="H28" s="426"/>
      <c r="I28" s="212"/>
      <c r="J28" s="212"/>
      <c r="K28" s="212"/>
      <c r="L28" s="212"/>
    </row>
    <row r="29" spans="1:12" ht="19.5" customHeight="1">
      <c r="A29" s="426"/>
      <c r="B29" s="426" t="s">
        <v>554</v>
      </c>
      <c r="C29" s="426"/>
      <c r="D29" s="426"/>
      <c r="E29" s="212"/>
      <c r="F29" s="367"/>
      <c r="G29" s="426"/>
      <c r="H29" s="426"/>
      <c r="I29" s="212"/>
      <c r="J29" s="212"/>
      <c r="K29" s="212"/>
      <c r="L29" s="212"/>
    </row>
    <row r="30" spans="1:12" ht="19.5" customHeight="1">
      <c r="A30" s="426"/>
      <c r="B30" s="426" t="s">
        <v>534</v>
      </c>
      <c r="C30" s="426"/>
      <c r="D30" s="426"/>
      <c r="E30" s="212"/>
      <c r="F30" s="367"/>
      <c r="G30" s="426"/>
      <c r="H30" s="426"/>
      <c r="I30" s="212"/>
      <c r="J30" s="212"/>
      <c r="K30" s="212"/>
      <c r="L30" s="212"/>
    </row>
    <row r="31" spans="1:12" ht="19.5" customHeight="1">
      <c r="A31" s="426"/>
      <c r="B31" s="426" t="s">
        <v>535</v>
      </c>
      <c r="C31" s="426"/>
      <c r="D31" s="426"/>
      <c r="E31" s="212"/>
      <c r="F31" s="367"/>
      <c r="G31" s="426"/>
      <c r="H31" s="426"/>
      <c r="I31" s="212"/>
      <c r="J31" s="212"/>
      <c r="K31" s="212"/>
      <c r="L31" s="212"/>
    </row>
    <row r="32" spans="1:12" ht="19.5" customHeight="1">
      <c r="A32" s="426"/>
      <c r="B32" s="426" t="s">
        <v>536</v>
      </c>
      <c r="C32" s="426"/>
      <c r="D32" s="426"/>
      <c r="E32" s="212"/>
      <c r="F32" s="367"/>
      <c r="G32" s="426"/>
      <c r="H32" s="426"/>
      <c r="I32" s="212"/>
      <c r="J32" s="212"/>
      <c r="K32" s="212"/>
      <c r="L32" s="212"/>
    </row>
    <row r="33" spans="1:12" ht="19.5" customHeight="1">
      <c r="A33" s="426"/>
      <c r="B33" s="426" t="s">
        <v>537</v>
      </c>
      <c r="C33" s="426"/>
      <c r="D33" s="426"/>
      <c r="E33" s="212"/>
      <c r="F33" s="367"/>
      <c r="G33" s="426"/>
      <c r="H33" s="426"/>
      <c r="I33" s="212"/>
      <c r="J33" s="212"/>
      <c r="K33" s="212"/>
      <c r="L33" s="212"/>
    </row>
    <row r="34" spans="1:12" ht="19.5" customHeight="1">
      <c r="A34" s="426"/>
      <c r="B34" s="426" t="s">
        <v>538</v>
      </c>
      <c r="C34" s="426"/>
      <c r="D34" s="426"/>
      <c r="E34" s="212"/>
      <c r="F34" s="367"/>
      <c r="G34" s="426"/>
      <c r="H34" s="426"/>
      <c r="I34" s="212"/>
      <c r="J34" s="212"/>
      <c r="K34" s="212"/>
      <c r="L34" s="212"/>
    </row>
    <row r="35" spans="1:12" ht="19.5" customHeight="1">
      <c r="A35" s="426"/>
      <c r="B35" s="426" t="s">
        <v>0</v>
      </c>
      <c r="C35" s="426"/>
      <c r="D35" s="426"/>
      <c r="E35" s="212"/>
      <c r="F35" s="367"/>
      <c r="G35" s="426"/>
      <c r="H35" s="426"/>
      <c r="I35" s="212"/>
      <c r="J35" s="212"/>
      <c r="K35" s="212"/>
      <c r="L35" s="212"/>
    </row>
    <row r="36" spans="1:12" ht="19.5" customHeight="1">
      <c r="A36" s="426"/>
      <c r="B36" s="426" t="s">
        <v>555</v>
      </c>
      <c r="C36" s="426"/>
      <c r="D36" s="426"/>
      <c r="E36" s="212"/>
      <c r="F36" s="443">
        <f>SUM(F29:F35)</f>
        <v>0</v>
      </c>
      <c r="G36" s="426"/>
      <c r="H36" s="426"/>
      <c r="I36" s="212"/>
      <c r="J36" s="212"/>
      <c r="K36" s="212"/>
      <c r="L36" s="212"/>
    </row>
    <row r="37" spans="1:12" ht="19.5" customHeight="1" thickBot="1">
      <c r="A37" s="426"/>
      <c r="B37" s="426"/>
      <c r="C37" s="426"/>
      <c r="D37" s="426"/>
      <c r="E37" s="212"/>
      <c r="F37" s="444"/>
      <c r="G37" s="426"/>
      <c r="H37" s="445"/>
      <c r="I37" s="212"/>
      <c r="J37" s="212"/>
      <c r="K37" s="212"/>
      <c r="L37" s="212"/>
    </row>
    <row r="38" spans="1:12" ht="28.5" customHeight="1" thickBot="1">
      <c r="A38" s="426"/>
      <c r="B38" s="446" t="s">
        <v>106</v>
      </c>
      <c r="C38" s="447"/>
      <c r="D38" s="447"/>
      <c r="E38" s="448"/>
      <c r="F38" s="449">
        <f>F28+F36</f>
        <v>0</v>
      </c>
      <c r="G38" s="426"/>
      <c r="H38" s="441"/>
      <c r="I38" s="212"/>
      <c r="J38" s="426"/>
      <c r="K38" s="212"/>
      <c r="L38" s="212"/>
    </row>
    <row r="39" spans="1:12" ht="12.75">
      <c r="A39" s="212"/>
      <c r="B39" s="212"/>
      <c r="C39" s="212"/>
      <c r="D39" s="212"/>
      <c r="E39" s="212"/>
      <c r="F39" s="212"/>
      <c r="G39" s="212"/>
      <c r="H39" s="212"/>
      <c r="I39" s="212"/>
      <c r="J39" s="212"/>
      <c r="K39" s="212"/>
      <c r="L39" s="212"/>
    </row>
    <row r="40" spans="1:12" ht="12.75">
      <c r="A40" s="212"/>
      <c r="B40" s="936"/>
      <c r="C40" s="937"/>
      <c r="D40" s="938"/>
      <c r="E40" s="938"/>
      <c r="F40" s="939"/>
      <c r="G40" s="212"/>
      <c r="H40" s="212"/>
      <c r="I40" s="212"/>
      <c r="J40" s="212"/>
      <c r="K40" s="212"/>
      <c r="L40" s="212"/>
    </row>
    <row r="41" spans="1:12" ht="27" customHeight="1">
      <c r="A41" s="212"/>
      <c r="B41" s="937"/>
      <c r="C41" s="937"/>
      <c r="D41" s="938"/>
      <c r="E41" s="938"/>
      <c r="F41" s="940"/>
      <c r="G41" s="212"/>
      <c r="H41" s="212"/>
      <c r="I41" s="212"/>
      <c r="J41" s="212"/>
      <c r="K41" s="212"/>
      <c r="L41" s="212"/>
    </row>
    <row r="42" spans="1:12" ht="6" customHeight="1">
      <c r="A42" s="212"/>
      <c r="B42" s="427"/>
      <c r="C42" s="212"/>
      <c r="D42" s="212"/>
      <c r="E42" s="212"/>
      <c r="F42" s="212"/>
      <c r="G42" s="212"/>
      <c r="H42" s="212"/>
      <c r="I42" s="212"/>
      <c r="J42" s="212"/>
      <c r="K42" s="212"/>
      <c r="L42" s="212"/>
    </row>
    <row r="43" spans="1:12" ht="16.5" customHeight="1">
      <c r="A43" s="212"/>
      <c r="B43" s="212"/>
      <c r="C43" s="212"/>
      <c r="D43" s="212"/>
      <c r="E43" s="212"/>
      <c r="F43" s="212"/>
      <c r="G43" s="212"/>
      <c r="H43" s="212"/>
      <c r="I43" s="212"/>
      <c r="J43" s="212"/>
      <c r="K43" s="212"/>
      <c r="L43" s="212"/>
    </row>
    <row r="44" spans="1:12" ht="12.75">
      <c r="A44" s="212"/>
      <c r="B44" s="212"/>
      <c r="C44" s="212"/>
      <c r="D44" s="212"/>
      <c r="E44" s="212"/>
      <c r="F44" s="212"/>
      <c r="G44" s="212"/>
      <c r="H44" s="212"/>
      <c r="I44" s="212"/>
      <c r="J44" s="212"/>
      <c r="K44" s="212"/>
      <c r="L44" s="212"/>
    </row>
    <row r="45" spans="1:12" ht="12.75">
      <c r="A45" s="212"/>
      <c r="B45" s="212"/>
      <c r="C45" s="212"/>
      <c r="D45" s="212"/>
      <c r="E45" s="212"/>
      <c r="F45" s="212"/>
      <c r="G45" s="212"/>
      <c r="H45" s="212"/>
      <c r="I45" s="212"/>
      <c r="J45" s="212"/>
      <c r="K45" s="212"/>
      <c r="L45" s="212"/>
    </row>
    <row r="46" spans="1:12" ht="12.75">
      <c r="A46" s="212"/>
      <c r="B46" s="212"/>
      <c r="C46" s="212"/>
      <c r="D46" s="212"/>
      <c r="E46" s="212"/>
      <c r="F46" s="212"/>
      <c r="G46" s="212"/>
      <c r="H46" s="212"/>
      <c r="I46" s="212"/>
      <c r="J46" s="212"/>
      <c r="K46" s="212"/>
      <c r="L46" s="212"/>
    </row>
    <row r="47" spans="1:12" ht="12.75">
      <c r="A47" s="212"/>
      <c r="B47" s="212"/>
      <c r="C47" s="212"/>
      <c r="D47" s="212"/>
      <c r="E47" s="212"/>
      <c r="F47" s="212"/>
      <c r="G47" s="212"/>
      <c r="H47" s="212"/>
      <c r="I47" s="212"/>
      <c r="J47" s="212"/>
      <c r="K47" s="212"/>
      <c r="L47" s="212"/>
    </row>
    <row r="48" spans="1:12" ht="12.75">
      <c r="A48" s="212"/>
      <c r="B48" s="212"/>
      <c r="C48" s="212"/>
      <c r="D48" s="212"/>
      <c r="E48" s="212"/>
      <c r="F48" s="212"/>
      <c r="G48" s="212"/>
      <c r="H48" s="212"/>
      <c r="I48" s="212"/>
      <c r="J48" s="212"/>
      <c r="K48" s="212"/>
      <c r="L48" s="212"/>
    </row>
    <row r="49" spans="1:12" ht="12.75">
      <c r="A49" s="212"/>
      <c r="B49" s="212"/>
      <c r="C49" s="212"/>
      <c r="D49" s="212"/>
      <c r="E49" s="212"/>
      <c r="F49" s="212"/>
      <c r="G49" s="212"/>
      <c r="H49" s="212"/>
      <c r="I49" s="212"/>
      <c r="J49" s="212"/>
      <c r="K49" s="212"/>
      <c r="L49" s="212"/>
    </row>
    <row r="50" spans="1:12" ht="12.75">
      <c r="A50" s="212"/>
      <c r="B50" s="212"/>
      <c r="C50" s="212"/>
      <c r="D50" s="212"/>
      <c r="E50" s="212"/>
      <c r="F50" s="212"/>
      <c r="G50" s="212"/>
      <c r="H50" s="212"/>
      <c r="I50" s="212"/>
      <c r="J50" s="212"/>
      <c r="K50" s="212"/>
      <c r="L50" s="212"/>
    </row>
    <row r="51" spans="1:12" ht="12.75">
      <c r="A51" s="212"/>
      <c r="B51" s="212"/>
      <c r="C51" s="212"/>
      <c r="D51" s="212"/>
      <c r="E51" s="212"/>
      <c r="F51" s="212"/>
      <c r="G51" s="212"/>
      <c r="H51" s="212"/>
      <c r="I51" s="212"/>
      <c r="J51" s="212"/>
      <c r="K51" s="212"/>
      <c r="L51" s="212"/>
    </row>
    <row r="52" spans="1:12" ht="12.75">
      <c r="A52" s="212"/>
      <c r="B52" s="212"/>
      <c r="C52" s="212"/>
      <c r="D52" s="212"/>
      <c r="E52" s="212"/>
      <c r="F52" s="212"/>
      <c r="G52" s="212"/>
      <c r="H52" s="212"/>
      <c r="I52" s="212"/>
      <c r="J52" s="212"/>
      <c r="K52" s="212"/>
      <c r="L52" s="212"/>
    </row>
    <row r="53" spans="1:12" ht="12.75">
      <c r="A53" s="212"/>
      <c r="B53" s="212"/>
      <c r="C53" s="212"/>
      <c r="D53" s="212"/>
      <c r="E53" s="212"/>
      <c r="F53" s="212"/>
      <c r="G53" s="212"/>
      <c r="H53" s="212"/>
      <c r="I53" s="212"/>
      <c r="J53" s="212"/>
      <c r="K53" s="212"/>
      <c r="L53" s="212"/>
    </row>
    <row r="54" spans="1:12" ht="12.75">
      <c r="A54" s="212"/>
      <c r="B54" s="212"/>
      <c r="C54" s="212"/>
      <c r="D54" s="212"/>
      <c r="E54" s="212"/>
      <c r="F54" s="212"/>
      <c r="G54" s="212"/>
      <c r="H54" s="212"/>
      <c r="I54" s="212"/>
      <c r="J54" s="212"/>
      <c r="K54" s="212"/>
      <c r="L54" s="212"/>
    </row>
    <row r="55" spans="1:12" ht="12.75">
      <c r="A55" s="212"/>
      <c r="B55" s="212"/>
      <c r="C55" s="212"/>
      <c r="D55" s="212"/>
      <c r="E55" s="212"/>
      <c r="F55" s="212"/>
      <c r="G55" s="212"/>
      <c r="H55" s="212"/>
      <c r="I55" s="212"/>
      <c r="J55" s="212"/>
      <c r="K55" s="212"/>
      <c r="L55" s="212"/>
    </row>
    <row r="56" spans="1:12" ht="12.75">
      <c r="A56" s="212"/>
      <c r="B56" s="212"/>
      <c r="C56" s="212"/>
      <c r="D56" s="212"/>
      <c r="E56" s="212"/>
      <c r="F56" s="212"/>
      <c r="G56" s="212"/>
      <c r="H56" s="212"/>
      <c r="I56" s="212"/>
      <c r="J56" s="212"/>
      <c r="K56" s="212"/>
      <c r="L56" s="212"/>
    </row>
  </sheetData>
  <sheetProtection password="9489" sheet="1" objects="1" scenarios="1" selectLockedCells="1"/>
  <protectedRanges>
    <protectedRange password="CD8E" sqref="F20:F36" name="Bereich1"/>
  </protectedRanges>
  <mergeCells count="3">
    <mergeCell ref="B11:F11"/>
    <mergeCell ref="B40:E41"/>
    <mergeCell ref="F40:F41"/>
  </mergeCells>
  <printOptions/>
  <pageMargins left="0.787401575" right="0.787401575" top="0.984251969" bottom="0.984251969" header="0.4921259845" footer="0.4921259845"/>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Tabelle11"/>
  <dimension ref="B4:R6"/>
  <sheetViews>
    <sheetView zoomScalePageLayoutView="0" workbookViewId="0" topLeftCell="A1">
      <selection activeCell="J16" sqref="J16"/>
    </sheetView>
  </sheetViews>
  <sheetFormatPr defaultColWidth="11.421875" defaultRowHeight="12.75"/>
  <cols>
    <col min="10" max="11" width="13.28125" style="0" customWidth="1"/>
    <col min="17" max="18" width="17.7109375" style="0" customWidth="1"/>
  </cols>
  <sheetData>
    <row r="4" spans="2:18" ht="12.75">
      <c r="B4" t="s">
        <v>319</v>
      </c>
      <c r="C4" t="s">
        <v>320</v>
      </c>
      <c r="D4" t="s">
        <v>321</v>
      </c>
      <c r="E4" t="s">
        <v>322</v>
      </c>
      <c r="F4" t="s">
        <v>323</v>
      </c>
      <c r="G4" t="s">
        <v>324</v>
      </c>
      <c r="H4" t="s">
        <v>325</v>
      </c>
      <c r="I4" t="s">
        <v>326</v>
      </c>
      <c r="J4" t="s">
        <v>327</v>
      </c>
      <c r="K4" t="s">
        <v>328</v>
      </c>
      <c r="L4" t="s">
        <v>329</v>
      </c>
      <c r="M4" t="s">
        <v>330</v>
      </c>
      <c r="N4" t="s">
        <v>331</v>
      </c>
      <c r="O4" t="s">
        <v>332</v>
      </c>
      <c r="P4" t="s">
        <v>346</v>
      </c>
      <c r="Q4" t="s">
        <v>379</v>
      </c>
      <c r="R4" t="s">
        <v>380</v>
      </c>
    </row>
    <row r="5" ht="12.75">
      <c r="J5" t="s">
        <v>409</v>
      </c>
    </row>
    <row r="6" spans="2:18" ht="12.75">
      <c r="B6" t="e">
        <f>VLOOKUP(Deckblatt!E10,Gewerkezuordnung!B5:U114,7)</f>
        <v>#N/A</v>
      </c>
      <c r="C6" t="e">
        <f>VLOOKUP(Deckblatt!E10,Gewerkezuordnung!B5:U98,8)</f>
        <v>#N/A</v>
      </c>
      <c r="D6" t="e">
        <f>VLOOKUP(Deckblatt!E10,Gewerkezuordnung!B5:U98,9)</f>
        <v>#N/A</v>
      </c>
      <c r="E6" t="e">
        <f>VLOOKUP(Deckblatt!E10,Gewerkezuordnung!B5:U98,10)</f>
        <v>#N/A</v>
      </c>
      <c r="F6" t="e">
        <f>VLOOKUP(Deckblatt!E10,Gewerkezuordnung!B5:U98,11)</f>
        <v>#N/A</v>
      </c>
      <c r="G6" t="e">
        <f>VLOOKUP(Deckblatt!E10,Gewerkezuordnung!B5:U98,12)</f>
        <v>#N/A</v>
      </c>
      <c r="H6" t="e">
        <f>VLOOKUP(Deckblatt!E10,Gewerkezuordnung!B5:U98,13)</f>
        <v>#N/A</v>
      </c>
      <c r="I6" t="e">
        <f>VLOOKUP(Deckblatt!E10,Gewerkezuordnung!B5:U98,14)</f>
        <v>#N/A</v>
      </c>
      <c r="J6" t="e">
        <f>VLOOKUP(Deckblatt!E10,Gewerkezuordnung!B5:U98,15)</f>
        <v>#N/A</v>
      </c>
      <c r="K6" t="e">
        <f>VLOOKUP(Deckblatt!E10,Gewerkezuordnung!B5:U98,16)</f>
        <v>#N/A</v>
      </c>
      <c r="L6" t="e">
        <f>VLOOKUP(Deckblatt!E10,Gewerkezuordnung!B5:U98,17)</f>
        <v>#N/A</v>
      </c>
      <c r="M6" t="e">
        <f>VLOOKUP(Deckblatt!E10,Gewerkezuordnung!B5:U98,18)</f>
        <v>#N/A</v>
      </c>
      <c r="N6" t="e">
        <f>VLOOKUP(Deckblatt!E10,Gewerkezuordnung!B5:U98,19)</f>
        <v>#N/A</v>
      </c>
      <c r="O6" t="e">
        <f>VLOOKUP(Deckblatt!E10,Gewerkezuordnung!B5:U98,20)</f>
        <v>#N/A</v>
      </c>
      <c r="P6" t="e">
        <f>VLOOKUP(Deckblatt!E10,Gewerkezuordnung!B5:V98,21)</f>
        <v>#N/A</v>
      </c>
      <c r="Q6" t="e">
        <f>VLOOKUP(Deckblatt!E10,Gewerkezuordnung!B5:W98,22)</f>
        <v>#N/A</v>
      </c>
      <c r="R6" t="e">
        <f>VLOOKUP(Deckblatt!E10,Gewerkezuordnung!B5:X98,23)</f>
        <v>#N/A</v>
      </c>
    </row>
  </sheetData>
  <sheetProtection password="9489" sheet="1" objects="1" scenarios="1" selectLockedCells="1" selectUnlockedCells="1"/>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Tabelle12"/>
  <dimension ref="A2:Y173"/>
  <sheetViews>
    <sheetView zoomScalePageLayoutView="0" workbookViewId="0" topLeftCell="A1">
      <pane xSplit="7" ySplit="4" topLeftCell="H5" activePane="bottomRight" state="frozen"/>
      <selection pane="topLeft" activeCell="A1" sqref="A1"/>
      <selection pane="topRight" activeCell="I1" sqref="I1"/>
      <selection pane="bottomLeft" activeCell="A5" sqref="A5"/>
      <selection pane="bottomRight" activeCell="D133" sqref="D133"/>
    </sheetView>
  </sheetViews>
  <sheetFormatPr defaultColWidth="11.421875" defaultRowHeight="12.75"/>
  <cols>
    <col min="1" max="1" width="6.140625" style="0" customWidth="1"/>
    <col min="4" max="4" width="23.00390625" style="0" bestFit="1" customWidth="1"/>
    <col min="8" max="8" width="8.57421875" style="0" customWidth="1"/>
    <col min="9" max="9" width="9.140625" style="0" customWidth="1"/>
    <col min="10" max="10" width="8.57421875" style="0" customWidth="1"/>
    <col min="11" max="11" width="9.00390625" style="0" customWidth="1"/>
    <col min="12" max="12" width="6.7109375" style="0" customWidth="1"/>
    <col min="13" max="13" width="7.140625" style="0" customWidth="1"/>
    <col min="14" max="14" width="6.28125" style="0" customWidth="1"/>
    <col min="15" max="15" width="6.8515625" style="0" customWidth="1"/>
    <col min="16" max="16" width="13.00390625" style="196" customWidth="1"/>
    <col min="17" max="17" width="13.00390625" style="0" customWidth="1"/>
    <col min="18" max="18" width="7.8515625" style="0" customWidth="1"/>
    <col min="19" max="19" width="8.421875" style="0" customWidth="1"/>
    <col min="20" max="20" width="8.00390625" style="0" customWidth="1"/>
    <col min="21" max="21" width="8.57421875" style="0" customWidth="1"/>
    <col min="23" max="23" width="13.00390625" style="0" customWidth="1"/>
    <col min="24" max="24" width="13.57421875" style="0" customWidth="1"/>
  </cols>
  <sheetData>
    <row r="1" ht="12.75"/>
    <row r="2" spans="1:16" ht="12.75">
      <c r="A2" s="4"/>
      <c r="P2" s="196" t="s">
        <v>327</v>
      </c>
    </row>
    <row r="3" spans="1:25" ht="12.75">
      <c r="A3" s="4" t="s">
        <v>317</v>
      </c>
      <c r="B3" t="s">
        <v>318</v>
      </c>
      <c r="H3" t="s">
        <v>319</v>
      </c>
      <c r="I3" t="s">
        <v>320</v>
      </c>
      <c r="J3" t="s">
        <v>321</v>
      </c>
      <c r="K3" t="s">
        <v>322</v>
      </c>
      <c r="L3" t="s">
        <v>323</v>
      </c>
      <c r="M3" t="s">
        <v>324</v>
      </c>
      <c r="N3" t="s">
        <v>325</v>
      </c>
      <c r="O3" t="s">
        <v>326</v>
      </c>
      <c r="P3" s="196" t="s">
        <v>409</v>
      </c>
      <c r="Q3" t="s">
        <v>328</v>
      </c>
      <c r="R3" t="s">
        <v>329</v>
      </c>
      <c r="S3" t="s">
        <v>330</v>
      </c>
      <c r="T3" t="s">
        <v>331</v>
      </c>
      <c r="U3" t="s">
        <v>332</v>
      </c>
      <c r="V3" t="s">
        <v>346</v>
      </c>
      <c r="W3" t="s">
        <v>377</v>
      </c>
      <c r="X3" t="s">
        <v>378</v>
      </c>
      <c r="Y3" t="s">
        <v>479</v>
      </c>
    </row>
    <row r="4" spans="1:25" ht="12.75">
      <c r="A4" s="4"/>
      <c r="H4" t="s">
        <v>32</v>
      </c>
      <c r="I4" t="s">
        <v>32</v>
      </c>
      <c r="J4" t="s">
        <v>32</v>
      </c>
      <c r="K4" t="s">
        <v>32</v>
      </c>
      <c r="L4" t="s">
        <v>32</v>
      </c>
      <c r="M4" t="s">
        <v>32</v>
      </c>
      <c r="N4" t="s">
        <v>32</v>
      </c>
      <c r="O4" t="s">
        <v>32</v>
      </c>
      <c r="P4" s="196" t="s">
        <v>33</v>
      </c>
      <c r="Q4" t="s">
        <v>33</v>
      </c>
      <c r="R4" t="s">
        <v>32</v>
      </c>
      <c r="S4" t="s">
        <v>32</v>
      </c>
      <c r="T4" t="s">
        <v>32</v>
      </c>
      <c r="U4" t="s">
        <v>32</v>
      </c>
      <c r="W4" t="s">
        <v>32</v>
      </c>
      <c r="X4" t="s">
        <v>32</v>
      </c>
      <c r="Y4" t="s">
        <v>32</v>
      </c>
    </row>
    <row r="5" spans="1:25" ht="12.75">
      <c r="A5" s="4" t="s">
        <v>230</v>
      </c>
      <c r="B5" t="s">
        <v>167</v>
      </c>
      <c r="H5" s="140">
        <v>0</v>
      </c>
      <c r="I5" s="140">
        <v>30</v>
      </c>
      <c r="J5" s="140">
        <v>0</v>
      </c>
      <c r="K5" s="140">
        <v>10</v>
      </c>
      <c r="L5" s="140">
        <v>0</v>
      </c>
      <c r="M5" s="140">
        <v>5</v>
      </c>
      <c r="N5" s="140">
        <v>0</v>
      </c>
      <c r="O5" s="140">
        <v>5</v>
      </c>
      <c r="P5" s="469">
        <f>$E$113</f>
        <v>8.5</v>
      </c>
      <c r="Q5" s="140">
        <v>25</v>
      </c>
      <c r="R5" s="140">
        <v>55</v>
      </c>
      <c r="S5" s="140">
        <v>110</v>
      </c>
      <c r="T5" s="140">
        <v>0</v>
      </c>
      <c r="U5" s="140">
        <v>20</v>
      </c>
      <c r="V5" s="140">
        <v>50</v>
      </c>
      <c r="W5" s="140">
        <v>50</v>
      </c>
      <c r="X5" s="140">
        <v>80</v>
      </c>
      <c r="Y5" s="140">
        <v>100</v>
      </c>
    </row>
    <row r="6" spans="1:25" ht="12.75">
      <c r="A6" s="4" t="s">
        <v>231</v>
      </c>
      <c r="B6" t="s">
        <v>168</v>
      </c>
      <c r="H6" s="140">
        <v>0</v>
      </c>
      <c r="I6" s="140">
        <v>30</v>
      </c>
      <c r="J6" s="140">
        <v>0</v>
      </c>
      <c r="K6" s="140">
        <v>10</v>
      </c>
      <c r="L6" s="140">
        <v>0</v>
      </c>
      <c r="M6" s="140">
        <v>5</v>
      </c>
      <c r="N6" s="140">
        <v>0</v>
      </c>
      <c r="O6" s="140">
        <v>5</v>
      </c>
      <c r="P6" s="470">
        <f>E110</f>
        <v>10.5</v>
      </c>
      <c r="Q6" s="140">
        <v>25</v>
      </c>
      <c r="R6" s="140">
        <v>55</v>
      </c>
      <c r="S6" s="140">
        <v>110</v>
      </c>
      <c r="T6" s="140">
        <v>0</v>
      </c>
      <c r="U6" s="140">
        <v>20</v>
      </c>
      <c r="V6" s="140">
        <v>55</v>
      </c>
      <c r="W6" s="140">
        <v>50</v>
      </c>
      <c r="X6" s="140">
        <v>80</v>
      </c>
      <c r="Y6" s="140">
        <v>100</v>
      </c>
    </row>
    <row r="7" spans="1:25" ht="12.75">
      <c r="A7" s="4" t="s">
        <v>232</v>
      </c>
      <c r="B7" t="s">
        <v>169</v>
      </c>
      <c r="H7" s="140">
        <v>0</v>
      </c>
      <c r="I7" s="140">
        <v>12</v>
      </c>
      <c r="J7" s="140">
        <v>0</v>
      </c>
      <c r="K7" s="140">
        <v>15</v>
      </c>
      <c r="L7" s="140">
        <v>0</v>
      </c>
      <c r="M7" s="140">
        <v>5</v>
      </c>
      <c r="N7" s="140">
        <v>0</v>
      </c>
      <c r="O7" s="140">
        <v>5</v>
      </c>
      <c r="P7" s="471">
        <f>$E$105</f>
        <v>11.25</v>
      </c>
      <c r="Q7" s="140">
        <v>25</v>
      </c>
      <c r="R7" s="140">
        <v>55</v>
      </c>
      <c r="S7" s="140">
        <v>110</v>
      </c>
      <c r="T7" s="140">
        <v>0</v>
      </c>
      <c r="U7" s="140">
        <v>20</v>
      </c>
      <c r="V7" s="140">
        <v>50</v>
      </c>
      <c r="W7" s="140">
        <v>35</v>
      </c>
      <c r="X7" s="140">
        <v>70</v>
      </c>
      <c r="Y7" s="140">
        <v>100</v>
      </c>
    </row>
    <row r="8" spans="1:25" ht="12.75">
      <c r="A8" s="4" t="s">
        <v>233</v>
      </c>
      <c r="B8" t="s">
        <v>170</v>
      </c>
      <c r="H8" s="140">
        <v>0</v>
      </c>
      <c r="I8" s="140">
        <v>12</v>
      </c>
      <c r="J8" s="140">
        <v>0</v>
      </c>
      <c r="K8" s="140">
        <v>15</v>
      </c>
      <c r="L8" s="140">
        <v>0</v>
      </c>
      <c r="M8" s="140">
        <v>5</v>
      </c>
      <c r="N8" s="140">
        <v>0</v>
      </c>
      <c r="O8" s="140">
        <v>5</v>
      </c>
      <c r="P8" s="479">
        <f>E112</f>
        <v>8</v>
      </c>
      <c r="Q8" s="140">
        <v>25</v>
      </c>
      <c r="R8" s="140">
        <v>55</v>
      </c>
      <c r="S8" s="140">
        <v>110</v>
      </c>
      <c r="T8" s="140">
        <v>0</v>
      </c>
      <c r="U8" s="140">
        <v>20</v>
      </c>
      <c r="V8" s="140">
        <v>50</v>
      </c>
      <c r="W8" s="140">
        <v>35</v>
      </c>
      <c r="X8" s="140">
        <v>80</v>
      </c>
      <c r="Y8" s="140">
        <v>100</v>
      </c>
    </row>
    <row r="9" spans="1:25" ht="12.75">
      <c r="A9" s="4" t="s">
        <v>234</v>
      </c>
      <c r="B9" t="s">
        <v>171</v>
      </c>
      <c r="H9" s="140">
        <v>0</v>
      </c>
      <c r="I9" s="140">
        <v>15</v>
      </c>
      <c r="J9" s="140">
        <v>0</v>
      </c>
      <c r="K9" s="140">
        <v>15</v>
      </c>
      <c r="L9" s="140">
        <v>0</v>
      </c>
      <c r="M9" s="140">
        <v>5</v>
      </c>
      <c r="N9" s="140">
        <v>0</v>
      </c>
      <c r="O9" s="140">
        <v>5</v>
      </c>
      <c r="P9" s="479">
        <f>E112</f>
        <v>8</v>
      </c>
      <c r="Q9" s="140">
        <v>25</v>
      </c>
      <c r="R9" s="140">
        <v>55</v>
      </c>
      <c r="S9" s="140">
        <v>110</v>
      </c>
      <c r="T9" s="140">
        <v>0</v>
      </c>
      <c r="U9" s="140">
        <v>20</v>
      </c>
      <c r="V9" s="140">
        <v>50</v>
      </c>
      <c r="W9" s="140">
        <v>35</v>
      </c>
      <c r="X9" s="140">
        <v>80</v>
      </c>
      <c r="Y9" s="140">
        <v>100</v>
      </c>
    </row>
    <row r="10" spans="1:25" ht="12.75">
      <c r="A10" s="4" t="s">
        <v>235</v>
      </c>
      <c r="B10" t="s">
        <v>172</v>
      </c>
      <c r="H10" s="140">
        <v>0</v>
      </c>
      <c r="I10" s="140">
        <v>15</v>
      </c>
      <c r="J10" s="140">
        <v>0</v>
      </c>
      <c r="K10" s="140">
        <v>15</v>
      </c>
      <c r="L10" s="140">
        <v>0</v>
      </c>
      <c r="M10" s="140">
        <v>5</v>
      </c>
      <c r="N10" s="140">
        <v>0</v>
      </c>
      <c r="O10" s="140">
        <v>5</v>
      </c>
      <c r="P10" s="471">
        <f aca="true" t="shared" si="0" ref="P10:P15">$E$105</f>
        <v>11.25</v>
      </c>
      <c r="Q10" s="140">
        <v>25</v>
      </c>
      <c r="R10" s="140">
        <v>55</v>
      </c>
      <c r="S10" s="140">
        <v>110</v>
      </c>
      <c r="T10" s="140">
        <v>0</v>
      </c>
      <c r="U10" s="140">
        <v>20</v>
      </c>
      <c r="V10" s="140">
        <v>50</v>
      </c>
      <c r="W10" s="140">
        <v>35</v>
      </c>
      <c r="X10" s="140">
        <v>80</v>
      </c>
      <c r="Y10" s="140">
        <v>100</v>
      </c>
    </row>
    <row r="11" spans="1:25" ht="12.75">
      <c r="A11" s="4" t="s">
        <v>236</v>
      </c>
      <c r="B11" t="s">
        <v>229</v>
      </c>
      <c r="H11" s="140">
        <v>0</v>
      </c>
      <c r="I11" s="140">
        <v>15</v>
      </c>
      <c r="J11" s="140">
        <v>0</v>
      </c>
      <c r="K11" s="140">
        <v>15</v>
      </c>
      <c r="L11" s="140">
        <v>0</v>
      </c>
      <c r="M11" s="140">
        <v>5</v>
      </c>
      <c r="N11" s="140">
        <v>0</v>
      </c>
      <c r="O11" s="140">
        <v>5</v>
      </c>
      <c r="P11" s="471">
        <f t="shared" si="0"/>
        <v>11.25</v>
      </c>
      <c r="Q11" s="140">
        <v>25</v>
      </c>
      <c r="R11" s="140">
        <v>55</v>
      </c>
      <c r="S11" s="140">
        <v>110</v>
      </c>
      <c r="T11" s="140">
        <v>0</v>
      </c>
      <c r="U11" s="140">
        <v>20</v>
      </c>
      <c r="V11" s="140">
        <v>50</v>
      </c>
      <c r="W11" s="140">
        <v>35</v>
      </c>
      <c r="X11" s="140">
        <v>80</v>
      </c>
      <c r="Y11" s="140">
        <v>100</v>
      </c>
    </row>
    <row r="12" spans="1:25" ht="12.75">
      <c r="A12" s="4" t="s">
        <v>237</v>
      </c>
      <c r="B12" t="s">
        <v>173</v>
      </c>
      <c r="H12" s="140">
        <v>0</v>
      </c>
      <c r="I12" s="140">
        <v>12</v>
      </c>
      <c r="J12" s="140">
        <v>0</v>
      </c>
      <c r="K12" s="140">
        <v>15</v>
      </c>
      <c r="L12" s="140">
        <v>0</v>
      </c>
      <c r="M12" s="140">
        <v>5</v>
      </c>
      <c r="N12" s="140">
        <v>0</v>
      </c>
      <c r="O12" s="140">
        <v>5</v>
      </c>
      <c r="P12" s="471">
        <f t="shared" si="0"/>
        <v>11.25</v>
      </c>
      <c r="Q12" s="140">
        <v>25</v>
      </c>
      <c r="R12" s="140">
        <v>55</v>
      </c>
      <c r="S12" s="140">
        <v>110</v>
      </c>
      <c r="T12" s="140">
        <v>0</v>
      </c>
      <c r="U12" s="140">
        <v>20</v>
      </c>
      <c r="V12" s="140">
        <v>50</v>
      </c>
      <c r="W12" s="140">
        <v>35</v>
      </c>
      <c r="X12" s="140">
        <v>80</v>
      </c>
      <c r="Y12" s="140">
        <v>100</v>
      </c>
    </row>
    <row r="13" spans="1:25" ht="12.75">
      <c r="A13" s="4" t="s">
        <v>238</v>
      </c>
      <c r="B13" t="s">
        <v>174</v>
      </c>
      <c r="H13" s="140">
        <v>0</v>
      </c>
      <c r="I13" s="140">
        <v>12</v>
      </c>
      <c r="J13" s="140">
        <v>0</v>
      </c>
      <c r="K13" s="140">
        <v>15</v>
      </c>
      <c r="L13" s="140">
        <v>0</v>
      </c>
      <c r="M13" s="140">
        <v>5</v>
      </c>
      <c r="N13" s="140">
        <v>0</v>
      </c>
      <c r="O13" s="140">
        <v>5</v>
      </c>
      <c r="P13" s="471">
        <f t="shared" si="0"/>
        <v>11.25</v>
      </c>
      <c r="Q13" s="140">
        <v>25</v>
      </c>
      <c r="R13" s="140">
        <v>55</v>
      </c>
      <c r="S13" s="140">
        <v>110</v>
      </c>
      <c r="T13" s="140">
        <v>0</v>
      </c>
      <c r="U13" s="140">
        <v>20</v>
      </c>
      <c r="V13" s="140">
        <v>50</v>
      </c>
      <c r="W13" s="140">
        <v>45</v>
      </c>
      <c r="X13" s="140">
        <v>90</v>
      </c>
      <c r="Y13" s="140">
        <v>100</v>
      </c>
    </row>
    <row r="14" spans="1:25" ht="12.75">
      <c r="A14" s="4" t="s">
        <v>239</v>
      </c>
      <c r="B14" t="s">
        <v>175</v>
      </c>
      <c r="H14" s="140">
        <v>0</v>
      </c>
      <c r="I14" s="140">
        <v>12</v>
      </c>
      <c r="J14" s="140">
        <v>0</v>
      </c>
      <c r="K14" s="140">
        <v>15</v>
      </c>
      <c r="L14" s="140">
        <v>0</v>
      </c>
      <c r="M14" s="140">
        <v>5</v>
      </c>
      <c r="N14" s="140">
        <v>0</v>
      </c>
      <c r="O14" s="140">
        <v>5</v>
      </c>
      <c r="P14" s="471">
        <f t="shared" si="0"/>
        <v>11.25</v>
      </c>
      <c r="Q14" s="140">
        <v>25</v>
      </c>
      <c r="R14" s="140">
        <v>55</v>
      </c>
      <c r="S14" s="140">
        <v>120</v>
      </c>
      <c r="T14" s="140">
        <v>0</v>
      </c>
      <c r="U14" s="140">
        <v>20</v>
      </c>
      <c r="V14" s="140">
        <v>50</v>
      </c>
      <c r="W14" s="140">
        <v>50</v>
      </c>
      <c r="X14" s="140">
        <v>70</v>
      </c>
      <c r="Y14" s="140">
        <v>100</v>
      </c>
    </row>
    <row r="15" spans="1:25" ht="12.75">
      <c r="A15" s="4" t="s">
        <v>240</v>
      </c>
      <c r="B15" t="s">
        <v>176</v>
      </c>
      <c r="H15" s="140">
        <v>0</v>
      </c>
      <c r="I15" s="140">
        <v>12</v>
      </c>
      <c r="J15" s="140">
        <v>0</v>
      </c>
      <c r="K15" s="140">
        <v>15</v>
      </c>
      <c r="L15" s="140">
        <v>0</v>
      </c>
      <c r="M15" s="140">
        <v>5</v>
      </c>
      <c r="N15" s="140">
        <v>0</v>
      </c>
      <c r="O15" s="140">
        <v>5</v>
      </c>
      <c r="P15" s="471">
        <f t="shared" si="0"/>
        <v>11.25</v>
      </c>
      <c r="Q15" s="140">
        <v>25</v>
      </c>
      <c r="R15" s="140">
        <v>55</v>
      </c>
      <c r="S15" s="140">
        <v>120</v>
      </c>
      <c r="T15" s="140">
        <v>0</v>
      </c>
      <c r="U15" s="140">
        <v>20</v>
      </c>
      <c r="V15" s="140">
        <v>50</v>
      </c>
      <c r="W15" s="140">
        <v>50</v>
      </c>
      <c r="X15" s="140">
        <v>70</v>
      </c>
      <c r="Y15" s="140">
        <v>100</v>
      </c>
    </row>
    <row r="16" spans="1:25" ht="12.75">
      <c r="A16" s="4" t="s">
        <v>241</v>
      </c>
      <c r="B16" t="s">
        <v>177</v>
      </c>
      <c r="H16" s="140">
        <v>0</v>
      </c>
      <c r="I16" s="140">
        <v>12</v>
      </c>
      <c r="J16" s="140">
        <v>0</v>
      </c>
      <c r="K16" s="140">
        <v>15</v>
      </c>
      <c r="L16" s="140">
        <v>0</v>
      </c>
      <c r="M16" s="140">
        <v>5</v>
      </c>
      <c r="N16" s="140">
        <v>0</v>
      </c>
      <c r="O16" s="140">
        <v>5</v>
      </c>
      <c r="P16" s="469">
        <f>$E$113</f>
        <v>8.5</v>
      </c>
      <c r="Q16" s="140">
        <v>25</v>
      </c>
      <c r="R16" s="140">
        <v>55</v>
      </c>
      <c r="S16" s="140">
        <v>120</v>
      </c>
      <c r="T16" s="140">
        <v>0</v>
      </c>
      <c r="U16" s="140">
        <v>20</v>
      </c>
      <c r="V16" s="140">
        <v>50</v>
      </c>
      <c r="W16" s="140">
        <v>35</v>
      </c>
      <c r="X16" s="140">
        <v>70</v>
      </c>
      <c r="Y16" s="140">
        <v>100</v>
      </c>
    </row>
    <row r="17" spans="1:25" ht="12.75">
      <c r="A17" s="4" t="s">
        <v>242</v>
      </c>
      <c r="B17" t="s">
        <v>178</v>
      </c>
      <c r="H17" s="140">
        <v>0</v>
      </c>
      <c r="I17" s="140">
        <v>12</v>
      </c>
      <c r="J17" s="140">
        <v>0</v>
      </c>
      <c r="K17" s="140">
        <v>15</v>
      </c>
      <c r="L17" s="140">
        <v>0</v>
      </c>
      <c r="M17" s="140">
        <v>5</v>
      </c>
      <c r="N17" s="140">
        <v>0</v>
      </c>
      <c r="O17" s="140">
        <v>5</v>
      </c>
      <c r="P17" s="471">
        <f>$E$105</f>
        <v>11.25</v>
      </c>
      <c r="Q17" s="140">
        <v>25</v>
      </c>
      <c r="R17" s="140">
        <v>70</v>
      </c>
      <c r="S17" s="140">
        <v>120</v>
      </c>
      <c r="T17" s="140">
        <v>0</v>
      </c>
      <c r="U17" s="140">
        <v>20</v>
      </c>
      <c r="V17" s="140">
        <v>50</v>
      </c>
      <c r="W17" s="140">
        <v>35</v>
      </c>
      <c r="X17" s="140">
        <v>55</v>
      </c>
      <c r="Y17" s="140">
        <v>100</v>
      </c>
    </row>
    <row r="18" spans="1:25" ht="12.75">
      <c r="A18" s="4" t="s">
        <v>243</v>
      </c>
      <c r="B18" t="s">
        <v>179</v>
      </c>
      <c r="H18" s="140">
        <v>0</v>
      </c>
      <c r="I18" s="140">
        <v>12</v>
      </c>
      <c r="J18" s="140">
        <v>0</v>
      </c>
      <c r="K18" s="140">
        <v>15</v>
      </c>
      <c r="L18" s="140">
        <v>0</v>
      </c>
      <c r="M18" s="140">
        <v>5</v>
      </c>
      <c r="N18" s="140">
        <v>0</v>
      </c>
      <c r="O18" s="140">
        <v>5</v>
      </c>
      <c r="P18" s="471">
        <f>$E$105</f>
        <v>11.25</v>
      </c>
      <c r="Q18" s="140">
        <v>25</v>
      </c>
      <c r="R18" s="140">
        <v>70</v>
      </c>
      <c r="S18" s="140">
        <v>120</v>
      </c>
      <c r="T18" s="140">
        <v>0</v>
      </c>
      <c r="U18" s="140">
        <v>20</v>
      </c>
      <c r="V18" s="140">
        <v>50</v>
      </c>
      <c r="W18" s="140">
        <v>45</v>
      </c>
      <c r="X18" s="140">
        <v>65</v>
      </c>
      <c r="Y18" s="140">
        <v>100</v>
      </c>
    </row>
    <row r="19" spans="1:25" ht="12.75">
      <c r="A19" s="4" t="s">
        <v>244</v>
      </c>
      <c r="B19" t="s">
        <v>180</v>
      </c>
      <c r="H19" s="140">
        <v>0</v>
      </c>
      <c r="I19" s="140">
        <v>15</v>
      </c>
      <c r="J19" s="140">
        <v>0</v>
      </c>
      <c r="K19" s="140">
        <v>15</v>
      </c>
      <c r="L19" s="140">
        <v>0</v>
      </c>
      <c r="M19" s="140">
        <v>5</v>
      </c>
      <c r="N19" s="140">
        <v>0</v>
      </c>
      <c r="O19" s="140">
        <v>5</v>
      </c>
      <c r="P19" s="472">
        <f>E111</f>
        <v>11.35</v>
      </c>
      <c r="Q19" s="140">
        <v>25</v>
      </c>
      <c r="R19" s="140">
        <v>70</v>
      </c>
      <c r="S19" s="140">
        <v>120</v>
      </c>
      <c r="T19" s="140">
        <v>0</v>
      </c>
      <c r="U19" s="140">
        <v>20</v>
      </c>
      <c r="V19" s="140">
        <v>50</v>
      </c>
      <c r="W19" s="140">
        <v>45</v>
      </c>
      <c r="X19" s="140">
        <v>80</v>
      </c>
      <c r="Y19" s="140">
        <v>100</v>
      </c>
    </row>
    <row r="20" spans="1:25" ht="12.75">
      <c r="A20" s="4" t="s">
        <v>245</v>
      </c>
      <c r="B20" t="s">
        <v>181</v>
      </c>
      <c r="H20" s="140">
        <v>0</v>
      </c>
      <c r="I20" s="140">
        <v>15</v>
      </c>
      <c r="J20" s="140">
        <v>0</v>
      </c>
      <c r="K20" s="140">
        <v>15</v>
      </c>
      <c r="L20" s="140">
        <v>0</v>
      </c>
      <c r="M20" s="140">
        <v>5</v>
      </c>
      <c r="N20" s="140">
        <v>0</v>
      </c>
      <c r="O20" s="140">
        <v>5</v>
      </c>
      <c r="P20" s="469">
        <f>$E$113</f>
        <v>8.5</v>
      </c>
      <c r="Q20" s="140">
        <v>25</v>
      </c>
      <c r="R20" s="140">
        <v>70</v>
      </c>
      <c r="S20" s="140">
        <v>120</v>
      </c>
      <c r="T20" s="140">
        <v>0</v>
      </c>
      <c r="U20" s="140">
        <v>20</v>
      </c>
      <c r="V20" s="140">
        <v>50</v>
      </c>
      <c r="W20" s="140">
        <v>35</v>
      </c>
      <c r="X20" s="140">
        <v>55</v>
      </c>
      <c r="Y20" s="140">
        <v>60</v>
      </c>
    </row>
    <row r="21" spans="1:25" ht="12.75">
      <c r="A21" s="4" t="s">
        <v>246</v>
      </c>
      <c r="B21" t="s">
        <v>182</v>
      </c>
      <c r="H21" s="140">
        <v>0</v>
      </c>
      <c r="I21" s="140">
        <v>15</v>
      </c>
      <c r="J21" s="140">
        <v>0</v>
      </c>
      <c r="K21" s="140">
        <v>15</v>
      </c>
      <c r="L21" s="140">
        <v>0</v>
      </c>
      <c r="M21" s="140">
        <v>5</v>
      </c>
      <c r="N21" s="140">
        <v>0</v>
      </c>
      <c r="O21" s="140">
        <v>5</v>
      </c>
      <c r="P21" s="469">
        <f>$E$113</f>
        <v>8.5</v>
      </c>
      <c r="Q21" s="140">
        <v>25</v>
      </c>
      <c r="R21" s="140">
        <v>55</v>
      </c>
      <c r="S21" s="140">
        <v>120</v>
      </c>
      <c r="T21" s="140">
        <v>0</v>
      </c>
      <c r="U21" s="140">
        <v>20</v>
      </c>
      <c r="V21" s="140">
        <v>50</v>
      </c>
      <c r="W21" s="140">
        <v>15</v>
      </c>
      <c r="X21" s="140">
        <v>45</v>
      </c>
      <c r="Y21" s="140">
        <v>60</v>
      </c>
    </row>
    <row r="22" spans="1:25" ht="12.75">
      <c r="A22" s="4" t="s">
        <v>247</v>
      </c>
      <c r="B22" t="s">
        <v>183</v>
      </c>
      <c r="H22" s="140">
        <v>0</v>
      </c>
      <c r="I22" s="140">
        <v>15</v>
      </c>
      <c r="J22" s="140">
        <v>0</v>
      </c>
      <c r="K22" s="140">
        <v>10</v>
      </c>
      <c r="L22" s="140">
        <v>0</v>
      </c>
      <c r="M22" s="140">
        <v>5</v>
      </c>
      <c r="N22" s="140">
        <v>0</v>
      </c>
      <c r="O22" s="140">
        <v>5</v>
      </c>
      <c r="P22" s="469">
        <f>$E$113</f>
        <v>8.5</v>
      </c>
      <c r="Q22" s="140">
        <v>25</v>
      </c>
      <c r="R22" s="140">
        <v>55</v>
      </c>
      <c r="S22" s="140">
        <v>120</v>
      </c>
      <c r="T22" s="140">
        <v>0</v>
      </c>
      <c r="U22" s="140">
        <v>20</v>
      </c>
      <c r="V22" s="140">
        <v>50</v>
      </c>
      <c r="W22" s="140">
        <v>40</v>
      </c>
      <c r="X22" s="140">
        <v>70</v>
      </c>
      <c r="Y22" s="140">
        <v>100</v>
      </c>
    </row>
    <row r="23" spans="1:25" ht="12.75">
      <c r="A23" s="4" t="s">
        <v>248</v>
      </c>
      <c r="B23" t="s">
        <v>184</v>
      </c>
      <c r="H23" s="140">
        <v>0</v>
      </c>
      <c r="I23" s="140">
        <v>15</v>
      </c>
      <c r="J23" s="140">
        <v>0</v>
      </c>
      <c r="K23" s="140">
        <v>10</v>
      </c>
      <c r="L23" s="140">
        <v>0</v>
      </c>
      <c r="M23" s="140">
        <v>5</v>
      </c>
      <c r="N23" s="140">
        <v>0</v>
      </c>
      <c r="O23" s="140">
        <v>5</v>
      </c>
      <c r="P23" s="473">
        <f>$E$107</f>
        <v>12.05</v>
      </c>
      <c r="Q23" s="140">
        <v>25</v>
      </c>
      <c r="R23" s="140">
        <v>55</v>
      </c>
      <c r="S23" s="140">
        <v>120</v>
      </c>
      <c r="T23" s="140">
        <v>0</v>
      </c>
      <c r="U23" s="140">
        <v>20</v>
      </c>
      <c r="V23" s="140">
        <v>50</v>
      </c>
      <c r="W23" s="140">
        <v>35</v>
      </c>
      <c r="X23" s="140">
        <v>55</v>
      </c>
      <c r="Y23" s="140">
        <v>100</v>
      </c>
    </row>
    <row r="24" spans="1:25" ht="12.75">
      <c r="A24" s="4" t="s">
        <v>249</v>
      </c>
      <c r="B24" t="s">
        <v>185</v>
      </c>
      <c r="H24" s="140">
        <v>0</v>
      </c>
      <c r="I24" s="140">
        <v>15</v>
      </c>
      <c r="J24" s="140">
        <v>0</v>
      </c>
      <c r="K24" s="140">
        <v>10</v>
      </c>
      <c r="L24" s="140">
        <v>0</v>
      </c>
      <c r="M24" s="140">
        <v>5</v>
      </c>
      <c r="N24" s="140">
        <v>0</v>
      </c>
      <c r="O24" s="140">
        <v>5</v>
      </c>
      <c r="P24" s="473">
        <f>$E$107</f>
        <v>12.05</v>
      </c>
      <c r="Q24" s="140">
        <v>25</v>
      </c>
      <c r="R24" s="140">
        <v>55</v>
      </c>
      <c r="S24" s="140">
        <v>120</v>
      </c>
      <c r="T24" s="140">
        <v>0</v>
      </c>
      <c r="U24" s="140">
        <v>20</v>
      </c>
      <c r="V24" s="140">
        <v>50</v>
      </c>
      <c r="W24" s="140">
        <v>40</v>
      </c>
      <c r="X24" s="140">
        <v>70</v>
      </c>
      <c r="Y24" s="140">
        <v>100</v>
      </c>
    </row>
    <row r="25" spans="1:25" ht="12.75">
      <c r="A25" s="4" t="s">
        <v>250</v>
      </c>
      <c r="B25" t="s">
        <v>186</v>
      </c>
      <c r="H25" s="140">
        <v>0</v>
      </c>
      <c r="I25" s="140">
        <v>15</v>
      </c>
      <c r="J25" s="140">
        <v>0</v>
      </c>
      <c r="K25" s="140">
        <v>10</v>
      </c>
      <c r="L25" s="140">
        <v>0</v>
      </c>
      <c r="M25" s="140">
        <v>5</v>
      </c>
      <c r="N25" s="140">
        <v>0</v>
      </c>
      <c r="O25" s="140">
        <v>5</v>
      </c>
      <c r="P25" s="469">
        <f>$E$113</f>
        <v>8.5</v>
      </c>
      <c r="Q25" s="140">
        <v>25</v>
      </c>
      <c r="R25" s="140">
        <v>55</v>
      </c>
      <c r="S25" s="140">
        <v>120</v>
      </c>
      <c r="T25" s="140">
        <v>0</v>
      </c>
      <c r="U25" s="140">
        <v>20</v>
      </c>
      <c r="V25" s="140">
        <v>50</v>
      </c>
      <c r="W25" s="140">
        <v>35</v>
      </c>
      <c r="X25" s="140">
        <v>70</v>
      </c>
      <c r="Y25" s="140">
        <v>60</v>
      </c>
    </row>
    <row r="26" spans="1:25" ht="12.75">
      <c r="A26" s="4" t="s">
        <v>251</v>
      </c>
      <c r="B26" t="s">
        <v>187</v>
      </c>
      <c r="H26" s="140">
        <v>0</v>
      </c>
      <c r="I26" s="140">
        <v>15</v>
      </c>
      <c r="J26" s="140">
        <v>0</v>
      </c>
      <c r="K26" s="140">
        <v>10</v>
      </c>
      <c r="L26" s="140">
        <v>0</v>
      </c>
      <c r="M26" s="140">
        <v>5</v>
      </c>
      <c r="N26" s="140">
        <v>0</v>
      </c>
      <c r="O26" s="140">
        <v>5</v>
      </c>
      <c r="P26" s="469">
        <f aca="true" t="shared" si="1" ref="P26:P35">$E$113</f>
        <v>8.5</v>
      </c>
      <c r="Q26" s="140">
        <v>25</v>
      </c>
      <c r="R26" s="140">
        <v>55</v>
      </c>
      <c r="S26" s="140">
        <v>120</v>
      </c>
      <c r="T26" s="140">
        <v>0</v>
      </c>
      <c r="U26" s="140">
        <v>20</v>
      </c>
      <c r="V26" s="140">
        <v>50</v>
      </c>
      <c r="W26" s="140">
        <v>40</v>
      </c>
      <c r="X26" s="140">
        <v>85</v>
      </c>
      <c r="Y26" s="140">
        <v>100</v>
      </c>
    </row>
    <row r="27" spans="1:25" ht="12.75">
      <c r="A27" s="4" t="s">
        <v>252</v>
      </c>
      <c r="B27" t="s">
        <v>188</v>
      </c>
      <c r="H27" s="140">
        <v>0</v>
      </c>
      <c r="I27" s="140">
        <v>15</v>
      </c>
      <c r="J27" s="140">
        <v>0</v>
      </c>
      <c r="K27" s="140">
        <v>10</v>
      </c>
      <c r="L27" s="140">
        <v>0</v>
      </c>
      <c r="M27" s="140">
        <v>5</v>
      </c>
      <c r="N27" s="140">
        <v>0</v>
      </c>
      <c r="O27" s="140">
        <v>5</v>
      </c>
      <c r="P27" s="469">
        <f t="shared" si="1"/>
        <v>8.5</v>
      </c>
      <c r="Q27" s="140">
        <v>25</v>
      </c>
      <c r="R27" s="140">
        <v>55</v>
      </c>
      <c r="S27" s="140">
        <v>120</v>
      </c>
      <c r="T27" s="140">
        <v>0</v>
      </c>
      <c r="U27" s="140">
        <v>20</v>
      </c>
      <c r="V27" s="140">
        <v>50</v>
      </c>
      <c r="W27" s="140">
        <v>40</v>
      </c>
      <c r="X27" s="140">
        <v>60</v>
      </c>
      <c r="Y27" s="140">
        <v>100</v>
      </c>
    </row>
    <row r="28" spans="1:25" ht="12.75">
      <c r="A28" s="4" t="s">
        <v>253</v>
      </c>
      <c r="B28" t="s">
        <v>189</v>
      </c>
      <c r="H28" s="140">
        <v>0</v>
      </c>
      <c r="I28" s="140">
        <v>15</v>
      </c>
      <c r="J28" s="140">
        <v>0</v>
      </c>
      <c r="K28" s="140">
        <v>10</v>
      </c>
      <c r="L28" s="140">
        <v>0</v>
      </c>
      <c r="M28" s="140">
        <v>5</v>
      </c>
      <c r="N28" s="140">
        <v>0</v>
      </c>
      <c r="O28" s="140">
        <v>5</v>
      </c>
      <c r="P28" s="469">
        <f t="shared" si="1"/>
        <v>8.5</v>
      </c>
      <c r="Q28" s="140">
        <v>25</v>
      </c>
      <c r="R28" s="140">
        <v>55</v>
      </c>
      <c r="S28" s="140">
        <v>120</v>
      </c>
      <c r="T28" s="140">
        <v>0</v>
      </c>
      <c r="U28" s="140">
        <v>20</v>
      </c>
      <c r="V28" s="140">
        <v>50</v>
      </c>
      <c r="W28" s="140">
        <v>40</v>
      </c>
      <c r="X28" s="140">
        <v>60</v>
      </c>
      <c r="Y28" s="140">
        <v>100</v>
      </c>
    </row>
    <row r="29" spans="1:25" ht="12.75">
      <c r="A29" s="4" t="s">
        <v>254</v>
      </c>
      <c r="B29" t="s">
        <v>190</v>
      </c>
      <c r="H29" s="140">
        <v>0</v>
      </c>
      <c r="I29" s="140">
        <v>15</v>
      </c>
      <c r="J29" s="140">
        <v>0</v>
      </c>
      <c r="K29" s="140">
        <v>10</v>
      </c>
      <c r="L29" s="140">
        <v>0</v>
      </c>
      <c r="M29" s="140">
        <v>5</v>
      </c>
      <c r="N29" s="140">
        <v>0</v>
      </c>
      <c r="O29" s="140">
        <v>5</v>
      </c>
      <c r="P29" s="469">
        <f t="shared" si="1"/>
        <v>8.5</v>
      </c>
      <c r="Q29" s="140">
        <v>25</v>
      </c>
      <c r="R29" s="140">
        <v>55</v>
      </c>
      <c r="S29" s="140">
        <v>120</v>
      </c>
      <c r="T29" s="140">
        <v>0</v>
      </c>
      <c r="U29" s="140">
        <v>20</v>
      </c>
      <c r="V29" s="140">
        <v>50</v>
      </c>
      <c r="W29" s="140">
        <v>20</v>
      </c>
      <c r="X29" s="140">
        <v>40</v>
      </c>
      <c r="Y29" s="140">
        <v>60</v>
      </c>
    </row>
    <row r="30" spans="1:25" ht="12.75">
      <c r="A30" s="4" t="s">
        <v>255</v>
      </c>
      <c r="B30" t="s">
        <v>191</v>
      </c>
      <c r="H30" s="140">
        <v>0</v>
      </c>
      <c r="I30" s="140">
        <v>15</v>
      </c>
      <c r="J30" s="140">
        <v>0</v>
      </c>
      <c r="K30" s="140">
        <v>10</v>
      </c>
      <c r="L30" s="140">
        <v>0</v>
      </c>
      <c r="M30" s="140">
        <v>5</v>
      </c>
      <c r="N30" s="140">
        <v>0</v>
      </c>
      <c r="O30" s="140">
        <v>5</v>
      </c>
      <c r="P30" s="469">
        <f t="shared" si="1"/>
        <v>8.5</v>
      </c>
      <c r="Q30" s="140">
        <v>25</v>
      </c>
      <c r="R30" s="140">
        <v>55</v>
      </c>
      <c r="S30" s="140">
        <v>120</v>
      </c>
      <c r="T30" s="140">
        <v>0</v>
      </c>
      <c r="U30" s="140">
        <v>20</v>
      </c>
      <c r="V30" s="140">
        <v>50</v>
      </c>
      <c r="W30" s="140">
        <v>20</v>
      </c>
      <c r="X30" s="140">
        <v>40</v>
      </c>
      <c r="Y30" s="140">
        <v>60</v>
      </c>
    </row>
    <row r="31" spans="1:25" ht="12.75">
      <c r="A31" s="4" t="s">
        <v>256</v>
      </c>
      <c r="B31" t="s">
        <v>192</v>
      </c>
      <c r="H31" s="140">
        <v>0</v>
      </c>
      <c r="I31" s="140">
        <v>15</v>
      </c>
      <c r="J31" s="140">
        <v>0</v>
      </c>
      <c r="K31" s="140">
        <v>10</v>
      </c>
      <c r="L31" s="140">
        <v>0</v>
      </c>
      <c r="M31" s="140">
        <v>5</v>
      </c>
      <c r="N31" s="140">
        <v>0</v>
      </c>
      <c r="O31" s="140">
        <v>5</v>
      </c>
      <c r="P31" s="469">
        <f t="shared" si="1"/>
        <v>8.5</v>
      </c>
      <c r="Q31" s="140">
        <v>25</v>
      </c>
      <c r="R31" s="140">
        <v>55</v>
      </c>
      <c r="S31" s="140">
        <v>120</v>
      </c>
      <c r="T31" s="140">
        <v>0</v>
      </c>
      <c r="U31" s="140">
        <v>20</v>
      </c>
      <c r="V31" s="140">
        <v>50</v>
      </c>
      <c r="W31" s="140">
        <v>30</v>
      </c>
      <c r="X31" s="140">
        <v>50</v>
      </c>
      <c r="Y31" s="140">
        <v>100</v>
      </c>
    </row>
    <row r="32" spans="1:25" ht="12.75">
      <c r="A32" s="4" t="s">
        <v>257</v>
      </c>
      <c r="B32" t="s">
        <v>193</v>
      </c>
      <c r="H32" s="140">
        <v>0</v>
      </c>
      <c r="I32" s="140">
        <v>15</v>
      </c>
      <c r="J32" s="140">
        <v>0</v>
      </c>
      <c r="K32" s="140">
        <v>10</v>
      </c>
      <c r="L32" s="140">
        <v>0</v>
      </c>
      <c r="M32" s="140">
        <v>5</v>
      </c>
      <c r="N32" s="140">
        <v>0</v>
      </c>
      <c r="O32" s="140">
        <v>5</v>
      </c>
      <c r="P32" s="469">
        <f t="shared" si="1"/>
        <v>8.5</v>
      </c>
      <c r="Q32" s="140">
        <v>25</v>
      </c>
      <c r="R32" s="140">
        <v>55</v>
      </c>
      <c r="S32" s="140">
        <v>120</v>
      </c>
      <c r="T32" s="140">
        <v>0</v>
      </c>
      <c r="U32" s="140">
        <v>20</v>
      </c>
      <c r="V32" s="140">
        <v>50</v>
      </c>
      <c r="W32" s="140">
        <v>45</v>
      </c>
      <c r="X32" s="140">
        <v>75</v>
      </c>
      <c r="Y32" s="140">
        <v>100</v>
      </c>
    </row>
    <row r="33" spans="1:25" ht="12.75">
      <c r="A33" s="4" t="s">
        <v>258</v>
      </c>
      <c r="B33" t="s">
        <v>194</v>
      </c>
      <c r="H33" s="140">
        <v>0</v>
      </c>
      <c r="I33" s="140">
        <v>15</v>
      </c>
      <c r="J33" s="140">
        <v>0</v>
      </c>
      <c r="K33" s="140">
        <v>10</v>
      </c>
      <c r="L33" s="140">
        <v>0</v>
      </c>
      <c r="M33" s="140">
        <v>5</v>
      </c>
      <c r="N33" s="140">
        <v>0</v>
      </c>
      <c r="O33" s="140">
        <v>5</v>
      </c>
      <c r="P33" s="469">
        <f t="shared" si="1"/>
        <v>8.5</v>
      </c>
      <c r="Q33" s="140">
        <v>25</v>
      </c>
      <c r="R33" s="140">
        <v>55</v>
      </c>
      <c r="S33" s="140">
        <v>120</v>
      </c>
      <c r="T33" s="140">
        <v>0</v>
      </c>
      <c r="U33" s="140">
        <v>20</v>
      </c>
      <c r="V33" s="140">
        <v>50</v>
      </c>
      <c r="W33" s="140">
        <v>40</v>
      </c>
      <c r="X33" s="140">
        <v>60</v>
      </c>
      <c r="Y33" s="140">
        <v>80</v>
      </c>
    </row>
    <row r="34" spans="1:25" ht="12.75">
      <c r="A34" s="4" t="s">
        <v>259</v>
      </c>
      <c r="B34" t="s">
        <v>195</v>
      </c>
      <c r="H34" s="140">
        <v>0</v>
      </c>
      <c r="I34" s="140">
        <v>15</v>
      </c>
      <c r="J34" s="140">
        <v>0</v>
      </c>
      <c r="K34" s="140">
        <v>10</v>
      </c>
      <c r="L34" s="140">
        <v>0</v>
      </c>
      <c r="M34" s="140">
        <v>5</v>
      </c>
      <c r="N34" s="140">
        <v>0</v>
      </c>
      <c r="O34" s="140">
        <v>5</v>
      </c>
      <c r="P34" s="469">
        <f t="shared" si="1"/>
        <v>8.5</v>
      </c>
      <c r="Q34" s="140">
        <v>25</v>
      </c>
      <c r="R34" s="140">
        <v>55</v>
      </c>
      <c r="S34" s="140">
        <v>120</v>
      </c>
      <c r="T34" s="140">
        <v>0</v>
      </c>
      <c r="U34" s="140">
        <v>20</v>
      </c>
      <c r="V34" s="140">
        <v>50</v>
      </c>
      <c r="W34" s="140">
        <v>25</v>
      </c>
      <c r="X34" s="140">
        <v>45</v>
      </c>
      <c r="Y34" s="140">
        <v>60</v>
      </c>
    </row>
    <row r="35" spans="1:25" ht="12.75">
      <c r="A35" s="4" t="s">
        <v>260</v>
      </c>
      <c r="B35" t="s">
        <v>196</v>
      </c>
      <c r="H35" s="140">
        <v>0</v>
      </c>
      <c r="I35" s="140">
        <v>15</v>
      </c>
      <c r="J35" s="140">
        <v>0</v>
      </c>
      <c r="K35" s="140">
        <v>10</v>
      </c>
      <c r="L35" s="140">
        <v>0</v>
      </c>
      <c r="M35" s="140">
        <v>5</v>
      </c>
      <c r="N35" s="140">
        <v>0</v>
      </c>
      <c r="O35" s="140">
        <v>5</v>
      </c>
      <c r="P35" s="469">
        <f t="shared" si="1"/>
        <v>8.5</v>
      </c>
      <c r="Q35" s="140">
        <v>25</v>
      </c>
      <c r="R35" s="140">
        <v>55</v>
      </c>
      <c r="S35" s="140">
        <v>120</v>
      </c>
      <c r="T35" s="140">
        <v>0</v>
      </c>
      <c r="U35" s="140">
        <v>20</v>
      </c>
      <c r="V35" s="140">
        <v>50</v>
      </c>
      <c r="W35" s="140">
        <v>50</v>
      </c>
      <c r="X35" s="140">
        <v>70</v>
      </c>
      <c r="Y35" s="140">
        <v>100</v>
      </c>
    </row>
    <row r="36" spans="1:25" ht="12.75">
      <c r="A36" s="4" t="s">
        <v>261</v>
      </c>
      <c r="B36" t="s">
        <v>197</v>
      </c>
      <c r="H36" s="140">
        <v>0</v>
      </c>
      <c r="I36" s="140">
        <v>15</v>
      </c>
      <c r="J36" s="140">
        <v>0</v>
      </c>
      <c r="K36" s="140">
        <v>10</v>
      </c>
      <c r="L36" s="140">
        <v>0</v>
      </c>
      <c r="M36" s="140">
        <v>5</v>
      </c>
      <c r="N36" s="140">
        <v>0</v>
      </c>
      <c r="O36" s="140">
        <v>5</v>
      </c>
      <c r="P36" s="474">
        <f>$E$108</f>
        <v>8.5</v>
      </c>
      <c r="Q36" s="140">
        <v>25</v>
      </c>
      <c r="R36" s="140">
        <v>55</v>
      </c>
      <c r="S36" s="140">
        <v>120</v>
      </c>
      <c r="T36" s="140">
        <v>0</v>
      </c>
      <c r="U36" s="140">
        <v>20</v>
      </c>
      <c r="V36" s="140">
        <v>50</v>
      </c>
      <c r="W36" s="140">
        <v>60</v>
      </c>
      <c r="X36" s="140">
        <v>100</v>
      </c>
      <c r="Y36" s="140">
        <v>100</v>
      </c>
    </row>
    <row r="37" spans="1:25" ht="12.75">
      <c r="A37" s="4" t="s">
        <v>262</v>
      </c>
      <c r="B37" t="s">
        <v>198</v>
      </c>
      <c r="H37" s="140">
        <v>0</v>
      </c>
      <c r="I37" s="140">
        <v>15</v>
      </c>
      <c r="J37" s="140">
        <v>0</v>
      </c>
      <c r="K37" s="140">
        <v>10</v>
      </c>
      <c r="L37" s="140">
        <v>0</v>
      </c>
      <c r="M37" s="140">
        <v>5</v>
      </c>
      <c r="N37" s="140">
        <v>0</v>
      </c>
      <c r="O37" s="140">
        <v>5</v>
      </c>
      <c r="P37" s="475">
        <f>$E$109</f>
        <v>10.1</v>
      </c>
      <c r="Q37" s="140">
        <v>25</v>
      </c>
      <c r="R37" s="140">
        <v>55</v>
      </c>
      <c r="S37" s="140">
        <v>120</v>
      </c>
      <c r="T37" s="140">
        <v>0</v>
      </c>
      <c r="U37" s="140">
        <v>20</v>
      </c>
      <c r="V37" s="140">
        <v>50</v>
      </c>
      <c r="W37" s="140">
        <v>45</v>
      </c>
      <c r="X37" s="140">
        <v>85</v>
      </c>
      <c r="Y37" s="140">
        <v>100</v>
      </c>
    </row>
    <row r="38" spans="1:25" ht="12.75">
      <c r="A38" s="4" t="s">
        <v>263</v>
      </c>
      <c r="B38" t="s">
        <v>264</v>
      </c>
      <c r="H38" s="140">
        <v>0</v>
      </c>
      <c r="I38" s="140">
        <v>15</v>
      </c>
      <c r="J38" s="140">
        <v>0</v>
      </c>
      <c r="K38" s="140">
        <v>10</v>
      </c>
      <c r="L38" s="140">
        <v>0</v>
      </c>
      <c r="M38" s="140">
        <v>5</v>
      </c>
      <c r="N38" s="140">
        <v>0</v>
      </c>
      <c r="O38" s="140">
        <v>5</v>
      </c>
      <c r="P38" s="469">
        <f>$E$113</f>
        <v>8.5</v>
      </c>
      <c r="Q38" s="140">
        <v>25</v>
      </c>
      <c r="R38" s="140">
        <v>55</v>
      </c>
      <c r="S38" s="140">
        <v>120</v>
      </c>
      <c r="T38" s="140">
        <v>0</v>
      </c>
      <c r="U38" s="140">
        <v>20</v>
      </c>
      <c r="V38" s="140">
        <v>50</v>
      </c>
      <c r="W38" s="140">
        <v>40</v>
      </c>
      <c r="X38" s="140">
        <v>60</v>
      </c>
      <c r="Y38" s="140">
        <v>100</v>
      </c>
    </row>
    <row r="39" spans="1:25" ht="12.75">
      <c r="A39" s="4" t="s">
        <v>276</v>
      </c>
      <c r="B39" t="s">
        <v>199</v>
      </c>
      <c r="H39" s="140">
        <v>0</v>
      </c>
      <c r="I39" s="140">
        <v>15</v>
      </c>
      <c r="J39" s="140">
        <v>0</v>
      </c>
      <c r="K39" s="140">
        <v>10</v>
      </c>
      <c r="L39" s="140">
        <v>0</v>
      </c>
      <c r="M39" s="140">
        <v>5</v>
      </c>
      <c r="N39" s="140">
        <v>0</v>
      </c>
      <c r="O39" s="140">
        <v>5</v>
      </c>
      <c r="P39" s="469">
        <f>$E$113</f>
        <v>8.5</v>
      </c>
      <c r="Q39" s="140">
        <v>25</v>
      </c>
      <c r="R39" s="140">
        <v>55</v>
      </c>
      <c r="S39" s="140">
        <v>120</v>
      </c>
      <c r="T39" s="140">
        <v>0</v>
      </c>
      <c r="U39" s="140">
        <v>20</v>
      </c>
      <c r="V39" s="140">
        <v>50</v>
      </c>
      <c r="W39" s="140">
        <v>20</v>
      </c>
      <c r="X39" s="140">
        <v>40</v>
      </c>
      <c r="Y39" s="140">
        <v>100</v>
      </c>
    </row>
    <row r="40" spans="1:25" ht="12.75">
      <c r="A40" s="4" t="s">
        <v>277</v>
      </c>
      <c r="B40" t="s">
        <v>200</v>
      </c>
      <c r="H40" s="140">
        <v>0</v>
      </c>
      <c r="I40" s="140">
        <v>15</v>
      </c>
      <c r="J40" s="140">
        <v>0</v>
      </c>
      <c r="K40" s="140">
        <v>10</v>
      </c>
      <c r="L40" s="140">
        <v>0</v>
      </c>
      <c r="M40" s="140">
        <v>5</v>
      </c>
      <c r="N40" s="140">
        <v>0</v>
      </c>
      <c r="O40" s="140">
        <v>5</v>
      </c>
      <c r="P40" s="475">
        <f>$E$109</f>
        <v>10.1</v>
      </c>
      <c r="Q40" s="140">
        <v>25</v>
      </c>
      <c r="R40" s="140">
        <v>55</v>
      </c>
      <c r="S40" s="140">
        <v>120</v>
      </c>
      <c r="T40" s="140">
        <v>0</v>
      </c>
      <c r="U40" s="140">
        <v>20</v>
      </c>
      <c r="V40" s="140">
        <v>50</v>
      </c>
      <c r="W40" s="140">
        <v>50</v>
      </c>
      <c r="X40" s="140">
        <v>80</v>
      </c>
      <c r="Y40" s="140">
        <v>100</v>
      </c>
    </row>
    <row r="41" spans="1:25" ht="12.75">
      <c r="A41" s="4" t="s">
        <v>278</v>
      </c>
      <c r="B41" t="s">
        <v>201</v>
      </c>
      <c r="H41" s="140">
        <v>0</v>
      </c>
      <c r="I41" s="140">
        <v>15</v>
      </c>
      <c r="J41" s="140">
        <v>0</v>
      </c>
      <c r="K41" s="140">
        <v>10</v>
      </c>
      <c r="L41" s="140">
        <v>0</v>
      </c>
      <c r="M41" s="140">
        <v>5</v>
      </c>
      <c r="N41" s="140">
        <v>0</v>
      </c>
      <c r="O41" s="140">
        <v>5</v>
      </c>
      <c r="P41" s="469">
        <f>$E$113</f>
        <v>8.5</v>
      </c>
      <c r="Q41" s="140">
        <v>25</v>
      </c>
      <c r="R41" s="140">
        <v>55</v>
      </c>
      <c r="S41" s="140">
        <v>120</v>
      </c>
      <c r="T41" s="140">
        <v>0</v>
      </c>
      <c r="U41" s="140">
        <v>20</v>
      </c>
      <c r="V41" s="140">
        <v>50</v>
      </c>
      <c r="W41" s="140">
        <v>50</v>
      </c>
      <c r="X41" s="140">
        <v>80</v>
      </c>
      <c r="Y41" s="140">
        <v>100</v>
      </c>
    </row>
    <row r="42" spans="1:25" ht="12.75">
      <c r="A42" s="4" t="s">
        <v>279</v>
      </c>
      <c r="B42" t="s">
        <v>202</v>
      </c>
      <c r="H42" s="140">
        <v>0</v>
      </c>
      <c r="I42" s="140">
        <v>15</v>
      </c>
      <c r="J42" s="140">
        <v>0</v>
      </c>
      <c r="K42" s="140">
        <v>10</v>
      </c>
      <c r="L42" s="140">
        <v>0</v>
      </c>
      <c r="M42" s="140">
        <v>5</v>
      </c>
      <c r="N42" s="140">
        <v>0</v>
      </c>
      <c r="O42" s="140">
        <v>5</v>
      </c>
      <c r="P42" s="469">
        <f aca="true" t="shared" si="2" ref="P42:P51">$E$113</f>
        <v>8.5</v>
      </c>
      <c r="Q42" s="140">
        <v>25</v>
      </c>
      <c r="R42" s="140">
        <v>55</v>
      </c>
      <c r="S42" s="140">
        <v>120</v>
      </c>
      <c r="T42" s="140">
        <v>0</v>
      </c>
      <c r="U42" s="140">
        <v>20</v>
      </c>
      <c r="V42" s="140">
        <v>50</v>
      </c>
      <c r="W42" s="140">
        <v>35</v>
      </c>
      <c r="X42" s="140">
        <v>75</v>
      </c>
      <c r="Y42" s="140">
        <v>100</v>
      </c>
    </row>
    <row r="43" spans="1:25" ht="12.75">
      <c r="A43" s="4" t="s">
        <v>280</v>
      </c>
      <c r="B43" t="s">
        <v>265</v>
      </c>
      <c r="H43" s="140">
        <v>0</v>
      </c>
      <c r="I43" s="140">
        <v>15</v>
      </c>
      <c r="J43" s="140">
        <v>0</v>
      </c>
      <c r="K43" s="140">
        <v>10</v>
      </c>
      <c r="L43" s="140">
        <v>0</v>
      </c>
      <c r="M43" s="140">
        <v>5</v>
      </c>
      <c r="N43" s="140">
        <v>0</v>
      </c>
      <c r="O43" s="140">
        <v>5</v>
      </c>
      <c r="P43" s="469">
        <f t="shared" si="2"/>
        <v>8.5</v>
      </c>
      <c r="Q43" s="140">
        <v>25</v>
      </c>
      <c r="R43" s="140">
        <v>55</v>
      </c>
      <c r="S43" s="140">
        <v>120</v>
      </c>
      <c r="T43" s="140">
        <v>0</v>
      </c>
      <c r="U43" s="140">
        <v>20</v>
      </c>
      <c r="V43" s="140">
        <v>55</v>
      </c>
      <c r="W43" s="140">
        <v>40</v>
      </c>
      <c r="X43" s="140">
        <v>60</v>
      </c>
      <c r="Y43" s="140">
        <v>100</v>
      </c>
    </row>
    <row r="44" spans="1:25" ht="12.75">
      <c r="A44" s="4" t="s">
        <v>281</v>
      </c>
      <c r="B44" t="s">
        <v>266</v>
      </c>
      <c r="H44" s="140">
        <v>0</v>
      </c>
      <c r="I44" s="140">
        <v>15</v>
      </c>
      <c r="J44" s="140">
        <v>0</v>
      </c>
      <c r="K44" s="140">
        <v>10</v>
      </c>
      <c r="L44" s="140">
        <v>0</v>
      </c>
      <c r="M44" s="140">
        <v>5</v>
      </c>
      <c r="N44" s="140">
        <v>0</v>
      </c>
      <c r="O44" s="140">
        <v>5</v>
      </c>
      <c r="P44" s="469">
        <f t="shared" si="2"/>
        <v>8.5</v>
      </c>
      <c r="Q44" s="140">
        <v>25</v>
      </c>
      <c r="R44" s="140">
        <v>55</v>
      </c>
      <c r="S44" s="140">
        <v>120</v>
      </c>
      <c r="T44" s="140">
        <v>0</v>
      </c>
      <c r="U44" s="140">
        <v>20</v>
      </c>
      <c r="V44" s="140">
        <v>55</v>
      </c>
      <c r="W44" s="140">
        <v>40</v>
      </c>
      <c r="X44" s="140">
        <v>60</v>
      </c>
      <c r="Y44" s="140">
        <v>100</v>
      </c>
    </row>
    <row r="45" spans="1:25" ht="12.75">
      <c r="A45" s="4" t="s">
        <v>282</v>
      </c>
      <c r="B45" t="s">
        <v>267</v>
      </c>
      <c r="H45" s="140">
        <v>0</v>
      </c>
      <c r="I45" s="140">
        <v>15</v>
      </c>
      <c r="J45" s="140">
        <v>0</v>
      </c>
      <c r="K45" s="140">
        <v>10</v>
      </c>
      <c r="L45" s="140">
        <v>0</v>
      </c>
      <c r="M45" s="140">
        <v>5</v>
      </c>
      <c r="N45" s="140">
        <v>0</v>
      </c>
      <c r="O45" s="140">
        <v>5</v>
      </c>
      <c r="P45" s="469">
        <f t="shared" si="2"/>
        <v>8.5</v>
      </c>
      <c r="Q45" s="140">
        <v>25</v>
      </c>
      <c r="R45" s="140">
        <v>55</v>
      </c>
      <c r="S45" s="140">
        <v>120</v>
      </c>
      <c r="T45" s="140">
        <v>0</v>
      </c>
      <c r="U45" s="140">
        <v>20</v>
      </c>
      <c r="V45" s="140">
        <v>55</v>
      </c>
      <c r="W45" s="140">
        <v>40</v>
      </c>
      <c r="X45" s="140">
        <v>60</v>
      </c>
      <c r="Y45" s="140">
        <v>100</v>
      </c>
    </row>
    <row r="46" spans="1:25" ht="12.75">
      <c r="A46" s="4" t="s">
        <v>283</v>
      </c>
      <c r="B46" t="s">
        <v>203</v>
      </c>
      <c r="H46" s="140">
        <v>0</v>
      </c>
      <c r="I46" s="140">
        <v>15</v>
      </c>
      <c r="J46" s="140">
        <v>0</v>
      </c>
      <c r="K46" s="140">
        <v>10</v>
      </c>
      <c r="L46" s="140">
        <v>0</v>
      </c>
      <c r="M46" s="140">
        <v>5</v>
      </c>
      <c r="N46" s="140">
        <v>0</v>
      </c>
      <c r="O46" s="140">
        <v>5</v>
      </c>
      <c r="P46" s="469">
        <f t="shared" si="2"/>
        <v>8.5</v>
      </c>
      <c r="Q46" s="140">
        <v>25</v>
      </c>
      <c r="R46" s="140">
        <v>55</v>
      </c>
      <c r="S46" s="140">
        <v>120</v>
      </c>
      <c r="T46" s="140">
        <v>0</v>
      </c>
      <c r="U46" s="140">
        <v>20</v>
      </c>
      <c r="V46" s="140">
        <v>55</v>
      </c>
      <c r="W46" s="140">
        <v>40</v>
      </c>
      <c r="X46" s="140">
        <v>60</v>
      </c>
      <c r="Y46" s="140">
        <v>100</v>
      </c>
    </row>
    <row r="47" spans="1:25" ht="12.75">
      <c r="A47" s="4" t="s">
        <v>284</v>
      </c>
      <c r="B47" t="s">
        <v>204</v>
      </c>
      <c r="H47" s="140">
        <v>0</v>
      </c>
      <c r="I47" s="140">
        <v>15</v>
      </c>
      <c r="J47" s="140">
        <v>0</v>
      </c>
      <c r="K47" s="140">
        <v>10</v>
      </c>
      <c r="L47" s="140">
        <v>0</v>
      </c>
      <c r="M47" s="140">
        <v>5</v>
      </c>
      <c r="N47" s="140">
        <v>0</v>
      </c>
      <c r="O47" s="140">
        <v>5</v>
      </c>
      <c r="P47" s="469">
        <f t="shared" si="2"/>
        <v>8.5</v>
      </c>
      <c r="Q47" s="140">
        <v>25</v>
      </c>
      <c r="R47" s="140">
        <v>55</v>
      </c>
      <c r="S47" s="140">
        <v>120</v>
      </c>
      <c r="T47" s="140">
        <v>0</v>
      </c>
      <c r="U47" s="140">
        <v>20</v>
      </c>
      <c r="V47" s="140">
        <v>55</v>
      </c>
      <c r="W47" s="140">
        <v>40</v>
      </c>
      <c r="X47" s="140">
        <v>60</v>
      </c>
      <c r="Y47" s="140">
        <v>100</v>
      </c>
    </row>
    <row r="48" spans="1:25" ht="12.75">
      <c r="A48" s="4" t="s">
        <v>285</v>
      </c>
      <c r="B48" t="s">
        <v>268</v>
      </c>
      <c r="H48" s="140">
        <v>0</v>
      </c>
      <c r="I48" s="140">
        <v>15</v>
      </c>
      <c r="J48" s="140">
        <v>0</v>
      </c>
      <c r="K48" s="140">
        <v>10</v>
      </c>
      <c r="L48" s="140">
        <v>0</v>
      </c>
      <c r="M48" s="140">
        <v>5</v>
      </c>
      <c r="N48" s="140">
        <v>0</v>
      </c>
      <c r="O48" s="140">
        <v>5</v>
      </c>
      <c r="P48" s="469">
        <f t="shared" si="2"/>
        <v>8.5</v>
      </c>
      <c r="Q48" s="140">
        <v>25</v>
      </c>
      <c r="R48" s="140">
        <v>55</v>
      </c>
      <c r="S48" s="140">
        <v>120</v>
      </c>
      <c r="T48" s="140">
        <v>0</v>
      </c>
      <c r="U48" s="140">
        <v>20</v>
      </c>
      <c r="V48" s="140">
        <v>55</v>
      </c>
      <c r="W48" s="140">
        <v>40</v>
      </c>
      <c r="X48" s="140">
        <v>60</v>
      </c>
      <c r="Y48" s="140">
        <v>100</v>
      </c>
    </row>
    <row r="49" spans="1:25" ht="12.75">
      <c r="A49" s="4" t="s">
        <v>286</v>
      </c>
      <c r="B49" t="s">
        <v>269</v>
      </c>
      <c r="H49" s="140">
        <v>0</v>
      </c>
      <c r="I49" s="140">
        <v>15</v>
      </c>
      <c r="J49" s="140">
        <v>0</v>
      </c>
      <c r="K49" s="140">
        <v>10</v>
      </c>
      <c r="L49" s="140">
        <v>0</v>
      </c>
      <c r="M49" s="140">
        <v>5</v>
      </c>
      <c r="N49" s="140">
        <v>0</v>
      </c>
      <c r="O49" s="140">
        <v>5</v>
      </c>
      <c r="P49" s="469">
        <f t="shared" si="2"/>
        <v>8.5</v>
      </c>
      <c r="Q49" s="140">
        <v>25</v>
      </c>
      <c r="R49" s="140">
        <v>55</v>
      </c>
      <c r="S49" s="140">
        <v>120</v>
      </c>
      <c r="T49" s="140">
        <v>0</v>
      </c>
      <c r="U49" s="140">
        <v>20</v>
      </c>
      <c r="V49" s="140">
        <v>55</v>
      </c>
      <c r="W49" s="140">
        <v>40</v>
      </c>
      <c r="X49" s="140">
        <v>60</v>
      </c>
      <c r="Y49" s="140">
        <v>100</v>
      </c>
    </row>
    <row r="50" spans="1:25" ht="12.75">
      <c r="A50" s="4" t="s">
        <v>287</v>
      </c>
      <c r="B50" t="s">
        <v>270</v>
      </c>
      <c r="H50" s="140">
        <v>0</v>
      </c>
      <c r="I50" s="140">
        <v>15</v>
      </c>
      <c r="J50" s="140">
        <v>0</v>
      </c>
      <c r="K50" s="140">
        <v>10</v>
      </c>
      <c r="L50" s="140">
        <v>0</v>
      </c>
      <c r="M50" s="140">
        <v>5</v>
      </c>
      <c r="N50" s="140">
        <v>0</v>
      </c>
      <c r="O50" s="140">
        <v>5</v>
      </c>
      <c r="P50" s="469">
        <f t="shared" si="2"/>
        <v>8.5</v>
      </c>
      <c r="Q50" s="140">
        <v>25</v>
      </c>
      <c r="R50" s="140">
        <v>55</v>
      </c>
      <c r="S50" s="140">
        <v>120</v>
      </c>
      <c r="T50" s="140">
        <v>0</v>
      </c>
      <c r="U50" s="140">
        <v>20</v>
      </c>
      <c r="V50" s="140">
        <v>55</v>
      </c>
      <c r="W50" s="140">
        <v>40</v>
      </c>
      <c r="X50" s="140">
        <v>60</v>
      </c>
      <c r="Y50" s="140">
        <v>100</v>
      </c>
    </row>
    <row r="51" spans="1:25" ht="12.75">
      <c r="A51" s="4" t="s">
        <v>288</v>
      </c>
      <c r="B51" t="s">
        <v>205</v>
      </c>
      <c r="H51" s="140">
        <v>0</v>
      </c>
      <c r="I51" s="140">
        <v>20</v>
      </c>
      <c r="J51" s="140">
        <v>0</v>
      </c>
      <c r="K51" s="140">
        <v>10</v>
      </c>
      <c r="L51" s="140">
        <v>0</v>
      </c>
      <c r="M51" s="140">
        <v>5</v>
      </c>
      <c r="N51" s="140">
        <v>0</v>
      </c>
      <c r="O51" s="140">
        <v>5</v>
      </c>
      <c r="P51" s="469">
        <f t="shared" si="2"/>
        <v>8.5</v>
      </c>
      <c r="Q51" s="140">
        <v>25</v>
      </c>
      <c r="R51" s="140">
        <v>55</v>
      </c>
      <c r="S51" s="140">
        <v>120</v>
      </c>
      <c r="T51" s="140">
        <v>0</v>
      </c>
      <c r="U51" s="140">
        <v>20</v>
      </c>
      <c r="V51" s="140">
        <v>55</v>
      </c>
      <c r="W51" s="140">
        <v>40</v>
      </c>
      <c r="X51" s="140">
        <v>60</v>
      </c>
      <c r="Y51" s="140">
        <v>100</v>
      </c>
    </row>
    <row r="52" spans="1:25" ht="12.75">
      <c r="A52" s="4" t="s">
        <v>289</v>
      </c>
      <c r="B52" t="s">
        <v>271</v>
      </c>
      <c r="H52" s="140">
        <v>0</v>
      </c>
      <c r="I52" s="140">
        <v>20</v>
      </c>
      <c r="J52" s="140">
        <v>0</v>
      </c>
      <c r="K52" s="140">
        <v>10</v>
      </c>
      <c r="L52" s="140">
        <v>0</v>
      </c>
      <c r="M52" s="140">
        <v>5</v>
      </c>
      <c r="N52" s="140">
        <v>0</v>
      </c>
      <c r="O52" s="140">
        <v>5</v>
      </c>
      <c r="P52" s="476">
        <f aca="true" t="shared" si="3" ref="P52:P65">$E$106</f>
        <v>8.5</v>
      </c>
      <c r="Q52" s="140">
        <v>25</v>
      </c>
      <c r="R52" s="140">
        <v>55</v>
      </c>
      <c r="S52" s="140">
        <v>120</v>
      </c>
      <c r="T52" s="140">
        <v>0</v>
      </c>
      <c r="U52" s="140">
        <v>20</v>
      </c>
      <c r="V52" s="140">
        <v>55</v>
      </c>
      <c r="W52" s="140">
        <v>40</v>
      </c>
      <c r="X52" s="140">
        <v>60</v>
      </c>
      <c r="Y52" s="140">
        <v>100</v>
      </c>
    </row>
    <row r="53" spans="1:25" ht="12.75">
      <c r="A53" s="4" t="s">
        <v>290</v>
      </c>
      <c r="B53" t="s">
        <v>206</v>
      </c>
      <c r="H53" s="140">
        <v>0</v>
      </c>
      <c r="I53" s="140">
        <v>15</v>
      </c>
      <c r="J53" s="140">
        <v>0</v>
      </c>
      <c r="K53" s="140">
        <v>10</v>
      </c>
      <c r="L53" s="140">
        <v>0</v>
      </c>
      <c r="M53" s="140">
        <v>5</v>
      </c>
      <c r="N53" s="140">
        <v>0</v>
      </c>
      <c r="O53" s="140">
        <v>5</v>
      </c>
      <c r="P53" s="476">
        <f t="shared" si="3"/>
        <v>8.5</v>
      </c>
      <c r="Q53" s="140">
        <v>25</v>
      </c>
      <c r="R53" s="140">
        <v>55</v>
      </c>
      <c r="S53" s="140">
        <v>120</v>
      </c>
      <c r="T53" s="140">
        <v>0</v>
      </c>
      <c r="U53" s="140">
        <v>20</v>
      </c>
      <c r="V53" s="140">
        <v>55</v>
      </c>
      <c r="W53" s="140">
        <v>40</v>
      </c>
      <c r="X53" s="140">
        <v>60</v>
      </c>
      <c r="Y53" s="140">
        <v>100</v>
      </c>
    </row>
    <row r="54" spans="1:25" ht="12.75">
      <c r="A54" s="4" t="s">
        <v>291</v>
      </c>
      <c r="B54" t="s">
        <v>207</v>
      </c>
      <c r="H54" s="140">
        <v>0</v>
      </c>
      <c r="I54" s="140">
        <v>15</v>
      </c>
      <c r="J54" s="140">
        <v>0</v>
      </c>
      <c r="K54" s="140">
        <v>10</v>
      </c>
      <c r="L54" s="140">
        <v>0</v>
      </c>
      <c r="M54" s="140">
        <v>5</v>
      </c>
      <c r="N54" s="140">
        <v>0</v>
      </c>
      <c r="O54" s="140">
        <v>5</v>
      </c>
      <c r="P54" s="476">
        <f t="shared" si="3"/>
        <v>8.5</v>
      </c>
      <c r="Q54" s="140">
        <v>25</v>
      </c>
      <c r="R54" s="140">
        <v>55</v>
      </c>
      <c r="S54" s="140">
        <v>120</v>
      </c>
      <c r="T54" s="140">
        <v>0</v>
      </c>
      <c r="U54" s="140">
        <v>20</v>
      </c>
      <c r="V54" s="140">
        <v>55</v>
      </c>
      <c r="W54" s="140">
        <v>40</v>
      </c>
      <c r="X54" s="140">
        <v>60</v>
      </c>
      <c r="Y54" s="140">
        <v>100</v>
      </c>
    </row>
    <row r="55" spans="1:25" ht="12.75">
      <c r="A55" s="4" t="s">
        <v>292</v>
      </c>
      <c r="B55" t="s">
        <v>272</v>
      </c>
      <c r="H55" s="140">
        <v>0</v>
      </c>
      <c r="I55" s="140">
        <v>15</v>
      </c>
      <c r="J55" s="140">
        <v>0</v>
      </c>
      <c r="K55" s="140">
        <v>10</v>
      </c>
      <c r="L55" s="140">
        <v>0</v>
      </c>
      <c r="M55" s="140">
        <v>5</v>
      </c>
      <c r="N55" s="140">
        <v>0</v>
      </c>
      <c r="O55" s="140">
        <v>5</v>
      </c>
      <c r="P55" s="476">
        <f t="shared" si="3"/>
        <v>8.5</v>
      </c>
      <c r="Q55" s="140">
        <v>25</v>
      </c>
      <c r="R55" s="140">
        <v>55</v>
      </c>
      <c r="S55" s="140">
        <v>120</v>
      </c>
      <c r="T55" s="140">
        <v>0</v>
      </c>
      <c r="U55" s="140">
        <v>20</v>
      </c>
      <c r="V55" s="140">
        <v>55</v>
      </c>
      <c r="W55" s="140">
        <v>40</v>
      </c>
      <c r="X55" s="140">
        <v>60</v>
      </c>
      <c r="Y55" s="140">
        <v>100</v>
      </c>
    </row>
    <row r="56" spans="1:25" ht="12.75">
      <c r="A56" s="4" t="s">
        <v>293</v>
      </c>
      <c r="B56" t="s">
        <v>273</v>
      </c>
      <c r="H56" s="140">
        <v>0</v>
      </c>
      <c r="I56" s="140">
        <v>15</v>
      </c>
      <c r="J56" s="140">
        <v>0</v>
      </c>
      <c r="K56" s="140">
        <v>10</v>
      </c>
      <c r="L56" s="140">
        <v>0</v>
      </c>
      <c r="M56" s="140">
        <v>5</v>
      </c>
      <c r="N56" s="140">
        <v>0</v>
      </c>
      <c r="O56" s="140">
        <v>5</v>
      </c>
      <c r="P56" s="476">
        <f t="shared" si="3"/>
        <v>8.5</v>
      </c>
      <c r="Q56" s="140">
        <v>25</v>
      </c>
      <c r="R56" s="140">
        <v>55</v>
      </c>
      <c r="S56" s="140">
        <v>120</v>
      </c>
      <c r="T56" s="140">
        <v>0</v>
      </c>
      <c r="U56" s="140">
        <v>20</v>
      </c>
      <c r="V56" s="140">
        <v>55</v>
      </c>
      <c r="W56" s="140">
        <v>40</v>
      </c>
      <c r="X56" s="140">
        <v>60</v>
      </c>
      <c r="Y56" s="140">
        <v>100</v>
      </c>
    </row>
    <row r="57" spans="1:25" ht="12.75">
      <c r="A57" s="4" t="s">
        <v>294</v>
      </c>
      <c r="B57" t="s">
        <v>208</v>
      </c>
      <c r="H57" s="140">
        <v>0</v>
      </c>
      <c r="I57" s="140">
        <v>15</v>
      </c>
      <c r="J57" s="140">
        <v>0</v>
      </c>
      <c r="K57" s="140">
        <v>10</v>
      </c>
      <c r="L57" s="140">
        <v>0</v>
      </c>
      <c r="M57" s="140">
        <v>5</v>
      </c>
      <c r="N57" s="140">
        <v>0</v>
      </c>
      <c r="O57" s="140">
        <v>5</v>
      </c>
      <c r="P57" s="476">
        <f t="shared" si="3"/>
        <v>8.5</v>
      </c>
      <c r="Q57" s="140">
        <v>25</v>
      </c>
      <c r="R57" s="140">
        <v>55</v>
      </c>
      <c r="S57" s="140">
        <v>120</v>
      </c>
      <c r="T57" s="140">
        <v>0</v>
      </c>
      <c r="U57" s="140">
        <v>20</v>
      </c>
      <c r="V57" s="140">
        <v>55</v>
      </c>
      <c r="W57" s="140">
        <v>40</v>
      </c>
      <c r="X57" s="140">
        <v>60</v>
      </c>
      <c r="Y57" s="140">
        <v>100</v>
      </c>
    </row>
    <row r="58" spans="1:25" ht="12.75">
      <c r="A58" s="4" t="s">
        <v>295</v>
      </c>
      <c r="B58" t="s">
        <v>209</v>
      </c>
      <c r="H58" s="140">
        <v>0</v>
      </c>
      <c r="I58" s="140">
        <v>35</v>
      </c>
      <c r="J58" s="140">
        <v>0</v>
      </c>
      <c r="K58" s="140">
        <v>10</v>
      </c>
      <c r="L58" s="140">
        <v>0</v>
      </c>
      <c r="M58" s="140">
        <v>5</v>
      </c>
      <c r="N58" s="140">
        <v>0</v>
      </c>
      <c r="O58" s="140">
        <v>5</v>
      </c>
      <c r="P58" s="476">
        <f t="shared" si="3"/>
        <v>8.5</v>
      </c>
      <c r="Q58" s="140">
        <v>25</v>
      </c>
      <c r="R58" s="140">
        <v>55</v>
      </c>
      <c r="S58" s="140">
        <v>120</v>
      </c>
      <c r="T58" s="140">
        <v>0</v>
      </c>
      <c r="U58" s="140">
        <v>20</v>
      </c>
      <c r="V58" s="140">
        <v>55</v>
      </c>
      <c r="W58" s="140">
        <v>40</v>
      </c>
      <c r="X58" s="140">
        <v>60</v>
      </c>
      <c r="Y58" s="140">
        <v>100</v>
      </c>
    </row>
    <row r="59" spans="1:25" ht="12.75">
      <c r="A59" s="4" t="s">
        <v>296</v>
      </c>
      <c r="B59" t="s">
        <v>210</v>
      </c>
      <c r="H59" s="140">
        <v>0</v>
      </c>
      <c r="I59" s="140">
        <v>15</v>
      </c>
      <c r="J59" s="140">
        <v>0</v>
      </c>
      <c r="K59" s="140">
        <v>10</v>
      </c>
      <c r="L59" s="140">
        <v>0</v>
      </c>
      <c r="M59" s="140">
        <v>5</v>
      </c>
      <c r="N59" s="140">
        <v>0</v>
      </c>
      <c r="O59" s="140">
        <v>5</v>
      </c>
      <c r="P59" s="476">
        <f t="shared" si="3"/>
        <v>8.5</v>
      </c>
      <c r="Q59" s="140">
        <v>25</v>
      </c>
      <c r="R59" s="140">
        <v>55</v>
      </c>
      <c r="S59" s="140">
        <v>120</v>
      </c>
      <c r="T59" s="140">
        <v>0</v>
      </c>
      <c r="U59" s="140">
        <v>20</v>
      </c>
      <c r="V59" s="140">
        <v>55</v>
      </c>
      <c r="W59" s="140">
        <v>40</v>
      </c>
      <c r="X59" s="140">
        <v>60</v>
      </c>
      <c r="Y59" s="140">
        <v>100</v>
      </c>
    </row>
    <row r="60" spans="1:25" ht="12.75">
      <c r="A60" s="4" t="s">
        <v>297</v>
      </c>
      <c r="B60" t="s">
        <v>211</v>
      </c>
      <c r="H60" s="140">
        <v>0</v>
      </c>
      <c r="I60" s="140">
        <v>15</v>
      </c>
      <c r="J60" s="140">
        <v>0</v>
      </c>
      <c r="K60" s="140">
        <v>10</v>
      </c>
      <c r="L60" s="140">
        <v>0</v>
      </c>
      <c r="M60" s="140">
        <v>5</v>
      </c>
      <c r="N60" s="140">
        <v>0</v>
      </c>
      <c r="O60" s="140">
        <v>5</v>
      </c>
      <c r="P60" s="476">
        <f t="shared" si="3"/>
        <v>8.5</v>
      </c>
      <c r="Q60" s="140">
        <v>25</v>
      </c>
      <c r="R60" s="140">
        <v>55</v>
      </c>
      <c r="S60" s="140">
        <v>120</v>
      </c>
      <c r="T60" s="140">
        <v>0</v>
      </c>
      <c r="U60" s="140">
        <v>20</v>
      </c>
      <c r="V60" s="140">
        <v>55</v>
      </c>
      <c r="W60" s="140">
        <v>40</v>
      </c>
      <c r="X60" s="140">
        <v>60</v>
      </c>
      <c r="Y60" s="140">
        <v>100</v>
      </c>
    </row>
    <row r="61" spans="1:25" ht="12.75">
      <c r="A61" s="4" t="s">
        <v>298</v>
      </c>
      <c r="B61" t="s">
        <v>274</v>
      </c>
      <c r="H61" s="140">
        <v>0</v>
      </c>
      <c r="I61" s="140">
        <v>20</v>
      </c>
      <c r="J61" s="140">
        <v>0</v>
      </c>
      <c r="K61" s="140">
        <v>10</v>
      </c>
      <c r="L61" s="140">
        <v>0</v>
      </c>
      <c r="M61" s="140">
        <v>5</v>
      </c>
      <c r="N61" s="140">
        <v>0</v>
      </c>
      <c r="O61" s="140">
        <v>5</v>
      </c>
      <c r="P61" s="476">
        <f t="shared" si="3"/>
        <v>8.5</v>
      </c>
      <c r="Q61" s="140">
        <v>25</v>
      </c>
      <c r="R61" s="140">
        <v>55</v>
      </c>
      <c r="S61" s="140">
        <v>120</v>
      </c>
      <c r="T61" s="140">
        <v>0</v>
      </c>
      <c r="U61" s="140">
        <v>20</v>
      </c>
      <c r="V61" s="140">
        <v>55</v>
      </c>
      <c r="W61" s="140">
        <v>40</v>
      </c>
      <c r="X61" s="140">
        <v>60</v>
      </c>
      <c r="Y61" s="140">
        <v>100</v>
      </c>
    </row>
    <row r="62" spans="1:25" ht="12.75">
      <c r="A62" s="4" t="s">
        <v>299</v>
      </c>
      <c r="B62" t="s">
        <v>212</v>
      </c>
      <c r="H62" s="140">
        <v>0</v>
      </c>
      <c r="I62" s="140">
        <v>15</v>
      </c>
      <c r="J62" s="140">
        <v>0</v>
      </c>
      <c r="K62" s="140">
        <v>10</v>
      </c>
      <c r="L62" s="140">
        <v>0</v>
      </c>
      <c r="M62" s="140">
        <v>5</v>
      </c>
      <c r="N62" s="140">
        <v>0</v>
      </c>
      <c r="O62" s="140">
        <v>5</v>
      </c>
      <c r="P62" s="476">
        <f t="shared" si="3"/>
        <v>8.5</v>
      </c>
      <c r="Q62" s="140">
        <v>25</v>
      </c>
      <c r="R62" s="140">
        <v>55</v>
      </c>
      <c r="S62" s="140">
        <v>120</v>
      </c>
      <c r="T62" s="140">
        <v>0</v>
      </c>
      <c r="U62" s="140">
        <v>20</v>
      </c>
      <c r="V62" s="140">
        <v>55</v>
      </c>
      <c r="W62" s="140">
        <v>40</v>
      </c>
      <c r="X62" s="140">
        <v>60</v>
      </c>
      <c r="Y62" s="140">
        <v>100</v>
      </c>
    </row>
    <row r="63" spans="1:25" ht="12.75">
      <c r="A63" s="4" t="s">
        <v>300</v>
      </c>
      <c r="B63" t="s">
        <v>213</v>
      </c>
      <c r="H63" s="140">
        <v>0</v>
      </c>
      <c r="I63" s="140">
        <v>20</v>
      </c>
      <c r="J63" s="140">
        <v>0</v>
      </c>
      <c r="K63" s="140">
        <v>10</v>
      </c>
      <c r="L63" s="140">
        <v>0</v>
      </c>
      <c r="M63" s="140">
        <v>5</v>
      </c>
      <c r="N63" s="140">
        <v>0</v>
      </c>
      <c r="O63" s="140">
        <v>5</v>
      </c>
      <c r="P63" s="476">
        <f t="shared" si="3"/>
        <v>8.5</v>
      </c>
      <c r="Q63" s="140">
        <v>25</v>
      </c>
      <c r="R63" s="140">
        <v>55</v>
      </c>
      <c r="S63" s="140">
        <v>120</v>
      </c>
      <c r="T63" s="140">
        <v>0</v>
      </c>
      <c r="U63" s="140">
        <v>20</v>
      </c>
      <c r="V63" s="140">
        <v>55</v>
      </c>
      <c r="W63" s="140">
        <v>40</v>
      </c>
      <c r="X63" s="140">
        <v>60</v>
      </c>
      <c r="Y63" s="140">
        <v>100</v>
      </c>
    </row>
    <row r="64" spans="1:25" ht="12.75">
      <c r="A64" s="4" t="s">
        <v>301</v>
      </c>
      <c r="B64" t="s">
        <v>214</v>
      </c>
      <c r="H64" s="140">
        <v>0</v>
      </c>
      <c r="I64" s="140">
        <v>20</v>
      </c>
      <c r="J64" s="140">
        <v>0</v>
      </c>
      <c r="K64" s="140">
        <v>10</v>
      </c>
      <c r="L64" s="140">
        <v>0</v>
      </c>
      <c r="M64" s="140">
        <v>5</v>
      </c>
      <c r="N64" s="140">
        <v>0</v>
      </c>
      <c r="O64" s="140">
        <v>5</v>
      </c>
      <c r="P64" s="476">
        <f t="shared" si="3"/>
        <v>8.5</v>
      </c>
      <c r="Q64" s="140">
        <v>35</v>
      </c>
      <c r="R64" s="140">
        <v>55</v>
      </c>
      <c r="S64" s="140">
        <v>120</v>
      </c>
      <c r="T64" s="140">
        <v>0</v>
      </c>
      <c r="U64" s="140">
        <v>20</v>
      </c>
      <c r="V64" s="140">
        <v>55</v>
      </c>
      <c r="W64" s="140">
        <v>40</v>
      </c>
      <c r="X64" s="140">
        <v>60</v>
      </c>
      <c r="Y64" s="140">
        <v>100</v>
      </c>
    </row>
    <row r="65" spans="1:25" ht="12.75">
      <c r="A65" s="4" t="s">
        <v>302</v>
      </c>
      <c r="B65" t="s">
        <v>215</v>
      </c>
      <c r="H65" s="140">
        <v>0</v>
      </c>
      <c r="I65" s="140">
        <v>20</v>
      </c>
      <c r="J65" s="140">
        <v>0</v>
      </c>
      <c r="K65" s="140">
        <v>10</v>
      </c>
      <c r="L65" s="140">
        <v>0</v>
      </c>
      <c r="M65" s="140">
        <v>5</v>
      </c>
      <c r="N65" s="140">
        <v>0</v>
      </c>
      <c r="O65" s="140">
        <v>5</v>
      </c>
      <c r="P65" s="476">
        <f t="shared" si="3"/>
        <v>8.5</v>
      </c>
      <c r="Q65" s="140">
        <v>35</v>
      </c>
      <c r="R65" s="140">
        <v>55</v>
      </c>
      <c r="S65" s="140">
        <v>120</v>
      </c>
      <c r="T65" s="140">
        <v>0</v>
      </c>
      <c r="U65" s="140">
        <v>20</v>
      </c>
      <c r="V65" s="140">
        <v>55</v>
      </c>
      <c r="W65" s="140">
        <v>40</v>
      </c>
      <c r="X65" s="140">
        <v>60</v>
      </c>
      <c r="Y65" s="140">
        <v>100</v>
      </c>
    </row>
    <row r="66" spans="1:25" ht="12.75">
      <c r="A66" s="4" t="s">
        <v>303</v>
      </c>
      <c r="B66" t="s">
        <v>216</v>
      </c>
      <c r="H66" s="140">
        <v>0</v>
      </c>
      <c r="I66" s="140">
        <v>15</v>
      </c>
      <c r="J66" s="140">
        <v>0</v>
      </c>
      <c r="K66" s="140">
        <v>10</v>
      </c>
      <c r="L66" s="140">
        <v>0</v>
      </c>
      <c r="M66" s="140">
        <v>5</v>
      </c>
      <c r="N66" s="140">
        <v>0</v>
      </c>
      <c r="O66" s="140">
        <v>5</v>
      </c>
      <c r="P66" s="469">
        <f>$E$113</f>
        <v>8.5</v>
      </c>
      <c r="Q66" s="140">
        <v>35</v>
      </c>
      <c r="R66" s="140">
        <v>55</v>
      </c>
      <c r="S66" s="140">
        <v>120</v>
      </c>
      <c r="T66" s="140">
        <v>0</v>
      </c>
      <c r="U66" s="140">
        <v>20</v>
      </c>
      <c r="V66" s="140">
        <v>55</v>
      </c>
      <c r="W66" s="140">
        <v>40</v>
      </c>
      <c r="X66" s="140">
        <v>60</v>
      </c>
      <c r="Y66" s="140">
        <v>60</v>
      </c>
    </row>
    <row r="67" spans="1:25" ht="12.75">
      <c r="A67" s="4" t="s">
        <v>304</v>
      </c>
      <c r="B67" t="s">
        <v>217</v>
      </c>
      <c r="H67" s="140">
        <v>0</v>
      </c>
      <c r="I67" s="140">
        <v>35</v>
      </c>
      <c r="J67" s="140">
        <v>0</v>
      </c>
      <c r="K67" s="140">
        <v>10</v>
      </c>
      <c r="L67" s="140">
        <v>0</v>
      </c>
      <c r="M67" s="140">
        <v>5</v>
      </c>
      <c r="N67" s="140">
        <v>0</v>
      </c>
      <c r="O67" s="140">
        <v>5</v>
      </c>
      <c r="P67" s="469">
        <f>$E$113</f>
        <v>8.5</v>
      </c>
      <c r="Q67" s="140">
        <v>35</v>
      </c>
      <c r="R67" s="140">
        <v>55</v>
      </c>
      <c r="S67" s="140">
        <v>120</v>
      </c>
      <c r="T67" s="140">
        <v>0</v>
      </c>
      <c r="U67" s="140">
        <v>20</v>
      </c>
      <c r="V67" s="140">
        <v>60</v>
      </c>
      <c r="W67" s="140">
        <v>10</v>
      </c>
      <c r="X67" s="140">
        <v>60</v>
      </c>
      <c r="Y67" s="140">
        <v>40</v>
      </c>
    </row>
    <row r="68" spans="1:25" ht="12.75">
      <c r="A68" s="4" t="s">
        <v>305</v>
      </c>
      <c r="B68" t="s">
        <v>218</v>
      </c>
      <c r="H68" s="140">
        <v>0</v>
      </c>
      <c r="I68" s="140">
        <v>15</v>
      </c>
      <c r="J68" s="140">
        <v>0</v>
      </c>
      <c r="K68" s="140">
        <v>10</v>
      </c>
      <c r="L68" s="140">
        <v>0</v>
      </c>
      <c r="M68" s="140">
        <v>5</v>
      </c>
      <c r="N68" s="140">
        <v>0</v>
      </c>
      <c r="O68" s="140">
        <v>5</v>
      </c>
      <c r="P68" s="469">
        <f>$E$113</f>
        <v>8.5</v>
      </c>
      <c r="Q68" s="140">
        <v>25</v>
      </c>
      <c r="R68" s="140">
        <v>55</v>
      </c>
      <c r="S68" s="140">
        <v>120</v>
      </c>
      <c r="T68" s="140">
        <v>0</v>
      </c>
      <c r="U68" s="140">
        <v>20</v>
      </c>
      <c r="V68" s="140">
        <v>55</v>
      </c>
      <c r="W68" s="140">
        <v>40</v>
      </c>
      <c r="X68" s="140">
        <v>60</v>
      </c>
      <c r="Y68" s="140">
        <v>80</v>
      </c>
    </row>
    <row r="69" spans="1:25" ht="12.75">
      <c r="A69" s="4" t="s">
        <v>306</v>
      </c>
      <c r="B69" t="s">
        <v>219</v>
      </c>
      <c r="H69" s="140">
        <v>0</v>
      </c>
      <c r="I69" s="140">
        <v>15</v>
      </c>
      <c r="J69" s="140">
        <v>0</v>
      </c>
      <c r="K69" s="140">
        <v>10</v>
      </c>
      <c r="L69" s="140">
        <v>0</v>
      </c>
      <c r="M69" s="140">
        <v>5</v>
      </c>
      <c r="N69" s="140">
        <v>0</v>
      </c>
      <c r="O69" s="140">
        <v>5</v>
      </c>
      <c r="P69" s="469">
        <f>$E$113</f>
        <v>8.5</v>
      </c>
      <c r="Q69" s="140">
        <v>25</v>
      </c>
      <c r="R69" s="140">
        <v>55</v>
      </c>
      <c r="S69" s="140">
        <v>120</v>
      </c>
      <c r="T69" s="140">
        <v>0</v>
      </c>
      <c r="U69" s="140">
        <v>20</v>
      </c>
      <c r="V69" s="140">
        <v>55</v>
      </c>
      <c r="W69" s="140">
        <v>40</v>
      </c>
      <c r="X69" s="140">
        <v>60</v>
      </c>
      <c r="Y69" s="140">
        <v>100</v>
      </c>
    </row>
    <row r="70" spans="1:25" ht="12.75">
      <c r="A70" s="4" t="s">
        <v>307</v>
      </c>
      <c r="B70" t="s">
        <v>220</v>
      </c>
      <c r="H70" s="140">
        <v>0</v>
      </c>
      <c r="I70" s="140">
        <v>15</v>
      </c>
      <c r="J70" s="140">
        <v>0</v>
      </c>
      <c r="K70" s="140">
        <v>15</v>
      </c>
      <c r="L70" s="140">
        <v>0</v>
      </c>
      <c r="M70" s="140">
        <v>5</v>
      </c>
      <c r="N70" s="140">
        <v>0</v>
      </c>
      <c r="O70" s="140">
        <v>5</v>
      </c>
      <c r="P70" s="471">
        <f>$E$105</f>
        <v>11.25</v>
      </c>
      <c r="Q70" s="140">
        <v>25</v>
      </c>
      <c r="R70" s="140">
        <v>70</v>
      </c>
      <c r="S70" s="140">
        <v>120</v>
      </c>
      <c r="T70" s="140">
        <v>0</v>
      </c>
      <c r="U70" s="140">
        <v>20</v>
      </c>
      <c r="V70" s="140">
        <v>50</v>
      </c>
      <c r="W70" s="140">
        <v>35</v>
      </c>
      <c r="X70" s="140">
        <v>70</v>
      </c>
      <c r="Y70" s="140">
        <v>100</v>
      </c>
    </row>
    <row r="71" spans="1:25" ht="12.75">
      <c r="A71" s="4" t="s">
        <v>308</v>
      </c>
      <c r="B71" t="s">
        <v>221</v>
      </c>
      <c r="H71" s="140">
        <v>0</v>
      </c>
      <c r="I71" s="140">
        <v>15</v>
      </c>
      <c r="J71" s="140">
        <v>0</v>
      </c>
      <c r="K71" s="140">
        <v>15</v>
      </c>
      <c r="L71" s="140">
        <v>0</v>
      </c>
      <c r="M71" s="140">
        <v>5</v>
      </c>
      <c r="N71" s="140">
        <v>0</v>
      </c>
      <c r="O71" s="140">
        <v>5</v>
      </c>
      <c r="P71" s="471">
        <f>$E$105</f>
        <v>11.25</v>
      </c>
      <c r="Q71" s="140">
        <v>25</v>
      </c>
      <c r="R71" s="140">
        <v>70</v>
      </c>
      <c r="S71" s="140">
        <v>120</v>
      </c>
      <c r="T71" s="140">
        <v>0</v>
      </c>
      <c r="U71" s="140">
        <v>20</v>
      </c>
      <c r="V71" s="140">
        <v>50</v>
      </c>
      <c r="W71" s="140">
        <v>30</v>
      </c>
      <c r="X71" s="140">
        <v>80</v>
      </c>
      <c r="Y71" s="140">
        <v>100</v>
      </c>
    </row>
    <row r="72" spans="1:25" ht="12.75">
      <c r="A72" s="4" t="s">
        <v>309</v>
      </c>
      <c r="B72" t="s">
        <v>222</v>
      </c>
      <c r="H72" s="140">
        <v>0</v>
      </c>
      <c r="I72" s="140">
        <v>15</v>
      </c>
      <c r="J72" s="140">
        <v>0</v>
      </c>
      <c r="K72" s="140">
        <v>10</v>
      </c>
      <c r="L72" s="140">
        <v>0</v>
      </c>
      <c r="M72" s="140">
        <v>5</v>
      </c>
      <c r="N72" s="140">
        <v>0</v>
      </c>
      <c r="O72" s="140">
        <v>5</v>
      </c>
      <c r="P72" s="469">
        <f>$E$113</f>
        <v>8.5</v>
      </c>
      <c r="Q72" s="140">
        <v>25</v>
      </c>
      <c r="R72" s="140">
        <v>55</v>
      </c>
      <c r="S72" s="140">
        <v>120</v>
      </c>
      <c r="T72" s="140">
        <v>0</v>
      </c>
      <c r="U72" s="140">
        <v>20</v>
      </c>
      <c r="V72" s="140">
        <v>50</v>
      </c>
      <c r="W72" s="140">
        <v>30</v>
      </c>
      <c r="X72" s="140">
        <v>80</v>
      </c>
      <c r="Y72" s="140">
        <v>100</v>
      </c>
    </row>
    <row r="73" spans="1:25" ht="12.75">
      <c r="A73" s="4" t="s">
        <v>310</v>
      </c>
      <c r="B73" t="s">
        <v>275</v>
      </c>
      <c r="H73" s="140">
        <v>0</v>
      </c>
      <c r="I73" s="140">
        <v>15</v>
      </c>
      <c r="J73" s="140">
        <v>0</v>
      </c>
      <c r="K73" s="140">
        <v>10</v>
      </c>
      <c r="L73" s="140">
        <v>0</v>
      </c>
      <c r="M73" s="140">
        <v>5</v>
      </c>
      <c r="N73" s="140">
        <v>0</v>
      </c>
      <c r="O73" s="140">
        <v>5</v>
      </c>
      <c r="P73" s="469">
        <f>$E$113</f>
        <v>8.5</v>
      </c>
      <c r="Q73" s="140">
        <v>25</v>
      </c>
      <c r="R73" s="140">
        <v>70</v>
      </c>
      <c r="S73" s="140">
        <v>120</v>
      </c>
      <c r="T73" s="140">
        <v>0</v>
      </c>
      <c r="U73" s="140">
        <v>20</v>
      </c>
      <c r="V73" s="140">
        <v>50</v>
      </c>
      <c r="W73" s="140">
        <v>30</v>
      </c>
      <c r="X73" s="140">
        <v>80</v>
      </c>
      <c r="Y73" s="140">
        <v>100</v>
      </c>
    </row>
    <row r="74" spans="1:25" ht="12.75">
      <c r="A74" s="4" t="s">
        <v>311</v>
      </c>
      <c r="B74" t="s">
        <v>223</v>
      </c>
      <c r="H74" s="140">
        <v>0</v>
      </c>
      <c r="I74" s="140">
        <v>12</v>
      </c>
      <c r="J74" s="140">
        <v>0</v>
      </c>
      <c r="K74" s="140">
        <v>10</v>
      </c>
      <c r="L74" s="140">
        <v>0</v>
      </c>
      <c r="M74" s="140">
        <v>5</v>
      </c>
      <c r="N74" s="140">
        <v>0</v>
      </c>
      <c r="O74" s="140">
        <v>5</v>
      </c>
      <c r="P74" s="469">
        <f>$E$113</f>
        <v>8.5</v>
      </c>
      <c r="Q74" s="140">
        <v>25</v>
      </c>
      <c r="R74" s="140">
        <v>70</v>
      </c>
      <c r="S74" s="140">
        <v>120</v>
      </c>
      <c r="T74" s="140">
        <v>0</v>
      </c>
      <c r="U74" s="140">
        <v>20</v>
      </c>
      <c r="V74" s="140">
        <v>50</v>
      </c>
      <c r="W74" s="140">
        <v>20</v>
      </c>
      <c r="X74" s="140">
        <v>80</v>
      </c>
      <c r="Y74" s="140">
        <v>100</v>
      </c>
    </row>
    <row r="75" spans="1:25" ht="12.75">
      <c r="A75" s="4" t="s">
        <v>312</v>
      </c>
      <c r="B75" t="s">
        <v>224</v>
      </c>
      <c r="H75" s="140">
        <v>0</v>
      </c>
      <c r="I75" s="140">
        <v>15</v>
      </c>
      <c r="J75" s="140">
        <v>0</v>
      </c>
      <c r="K75" s="140">
        <v>10</v>
      </c>
      <c r="L75" s="140">
        <v>0</v>
      </c>
      <c r="M75" s="140">
        <v>5</v>
      </c>
      <c r="N75" s="140">
        <v>0</v>
      </c>
      <c r="O75" s="140">
        <v>5</v>
      </c>
      <c r="P75" s="471">
        <f>$E$105</f>
        <v>11.25</v>
      </c>
      <c r="Q75" s="140">
        <v>25</v>
      </c>
      <c r="R75" s="140">
        <v>70</v>
      </c>
      <c r="S75" s="140">
        <v>120</v>
      </c>
      <c r="T75" s="140">
        <v>0</v>
      </c>
      <c r="U75" s="140">
        <v>20</v>
      </c>
      <c r="V75" s="140">
        <v>50</v>
      </c>
      <c r="W75" s="140">
        <v>20</v>
      </c>
      <c r="X75" s="140">
        <v>50</v>
      </c>
      <c r="Y75" s="140">
        <v>100</v>
      </c>
    </row>
    <row r="76" spans="1:25" ht="12.75">
      <c r="A76" s="4" t="s">
        <v>313</v>
      </c>
      <c r="B76" t="s">
        <v>225</v>
      </c>
      <c r="H76" s="140">
        <v>0</v>
      </c>
      <c r="I76" s="140">
        <v>12</v>
      </c>
      <c r="J76" s="140">
        <v>0</v>
      </c>
      <c r="K76" s="140">
        <v>10</v>
      </c>
      <c r="L76" s="140">
        <v>0</v>
      </c>
      <c r="M76" s="140">
        <v>5</v>
      </c>
      <c r="N76" s="140">
        <v>0</v>
      </c>
      <c r="O76" s="140">
        <v>5</v>
      </c>
      <c r="P76" s="469">
        <f>$E$113</f>
        <v>8.5</v>
      </c>
      <c r="Q76" s="140">
        <v>25</v>
      </c>
      <c r="R76" s="140">
        <v>55</v>
      </c>
      <c r="S76" s="140">
        <v>120</v>
      </c>
      <c r="T76" s="140">
        <v>0</v>
      </c>
      <c r="U76" s="140">
        <v>20</v>
      </c>
      <c r="V76" s="140">
        <v>50</v>
      </c>
      <c r="W76" s="140">
        <v>20</v>
      </c>
      <c r="X76" s="140">
        <v>50</v>
      </c>
      <c r="Y76" s="140">
        <v>100</v>
      </c>
    </row>
    <row r="77" spans="1:25" ht="12.75">
      <c r="A77" s="4" t="s">
        <v>435</v>
      </c>
      <c r="B77" t="s">
        <v>436</v>
      </c>
      <c r="H77" s="140">
        <v>0</v>
      </c>
      <c r="I77" s="140">
        <v>12</v>
      </c>
      <c r="J77" s="140">
        <v>0</v>
      </c>
      <c r="K77" s="140">
        <v>10</v>
      </c>
      <c r="L77" s="140">
        <v>0</v>
      </c>
      <c r="M77" s="140">
        <v>5</v>
      </c>
      <c r="N77" s="140">
        <v>0</v>
      </c>
      <c r="O77" s="140">
        <v>5</v>
      </c>
      <c r="P77" s="469">
        <f>$E$113</f>
        <v>8.5</v>
      </c>
      <c r="Q77" s="140">
        <v>25</v>
      </c>
      <c r="R77" s="140">
        <v>55</v>
      </c>
      <c r="S77" s="140">
        <v>120</v>
      </c>
      <c r="T77" s="140">
        <v>0</v>
      </c>
      <c r="U77" s="140">
        <v>20</v>
      </c>
      <c r="V77" s="140">
        <v>50</v>
      </c>
      <c r="W77" s="140">
        <v>20</v>
      </c>
      <c r="X77" s="140">
        <v>100</v>
      </c>
      <c r="Y77" s="140">
        <v>100</v>
      </c>
    </row>
    <row r="78" spans="1:25" ht="12.75">
      <c r="A78" s="4" t="s">
        <v>437</v>
      </c>
      <c r="B78" t="s">
        <v>438</v>
      </c>
      <c r="H78" s="140">
        <v>0</v>
      </c>
      <c r="I78" s="140">
        <v>15</v>
      </c>
      <c r="J78" s="140">
        <v>0</v>
      </c>
      <c r="K78" s="140">
        <v>10</v>
      </c>
      <c r="L78" s="140">
        <v>0</v>
      </c>
      <c r="M78" s="140">
        <v>5</v>
      </c>
      <c r="N78" s="140">
        <v>0</v>
      </c>
      <c r="O78" s="140">
        <v>5</v>
      </c>
      <c r="P78" s="469">
        <f>$E$113</f>
        <v>8.5</v>
      </c>
      <c r="Q78" s="140">
        <v>25</v>
      </c>
      <c r="R78" s="140">
        <v>55</v>
      </c>
      <c r="S78" s="140">
        <v>120</v>
      </c>
      <c r="T78" s="140">
        <v>0</v>
      </c>
      <c r="U78" s="140">
        <v>20</v>
      </c>
      <c r="V78" s="140">
        <v>50</v>
      </c>
      <c r="W78" s="140">
        <v>80</v>
      </c>
      <c r="X78" s="140">
        <v>100</v>
      </c>
      <c r="Y78" s="140">
        <v>100</v>
      </c>
    </row>
    <row r="79" spans="1:25" ht="12.75">
      <c r="A79" s="4" t="s">
        <v>314</v>
      </c>
      <c r="B79" t="s">
        <v>226</v>
      </c>
      <c r="H79" s="140">
        <v>0</v>
      </c>
      <c r="I79" s="140">
        <v>15</v>
      </c>
      <c r="J79" s="140">
        <v>0</v>
      </c>
      <c r="K79" s="140">
        <v>15</v>
      </c>
      <c r="L79" s="140">
        <v>0</v>
      </c>
      <c r="M79" s="140">
        <v>5</v>
      </c>
      <c r="N79" s="140">
        <v>0</v>
      </c>
      <c r="O79" s="140">
        <v>5</v>
      </c>
      <c r="P79" s="471">
        <f>$E$105</f>
        <v>11.25</v>
      </c>
      <c r="Q79" s="140">
        <v>25</v>
      </c>
      <c r="R79" s="140">
        <v>70</v>
      </c>
      <c r="S79" s="140">
        <v>120</v>
      </c>
      <c r="T79" s="140">
        <v>0</v>
      </c>
      <c r="U79" s="140">
        <v>20</v>
      </c>
      <c r="V79" s="140">
        <v>50</v>
      </c>
      <c r="W79" s="140">
        <v>30</v>
      </c>
      <c r="X79" s="140">
        <v>80</v>
      </c>
      <c r="Y79" s="140">
        <v>100</v>
      </c>
    </row>
    <row r="80" spans="1:25" ht="12.75">
      <c r="A80" s="4" t="s">
        <v>315</v>
      </c>
      <c r="B80" t="s">
        <v>227</v>
      </c>
      <c r="H80" s="140">
        <v>0</v>
      </c>
      <c r="I80" s="140">
        <v>15</v>
      </c>
      <c r="J80" s="140">
        <v>0</v>
      </c>
      <c r="K80" s="140">
        <v>15</v>
      </c>
      <c r="L80" s="140">
        <v>0</v>
      </c>
      <c r="M80" s="140">
        <v>5</v>
      </c>
      <c r="N80" s="140">
        <v>0</v>
      </c>
      <c r="O80" s="140">
        <v>5</v>
      </c>
      <c r="P80" s="471">
        <f>$E$105</f>
        <v>11.25</v>
      </c>
      <c r="Q80" s="140">
        <v>25</v>
      </c>
      <c r="R80" s="140">
        <v>70</v>
      </c>
      <c r="S80" s="140">
        <v>120</v>
      </c>
      <c r="T80" s="140">
        <v>0</v>
      </c>
      <c r="U80" s="140">
        <v>20</v>
      </c>
      <c r="V80" s="140">
        <v>50</v>
      </c>
      <c r="W80" s="140">
        <v>30</v>
      </c>
      <c r="X80" s="140">
        <v>80</v>
      </c>
      <c r="Y80" s="140">
        <v>100</v>
      </c>
    </row>
    <row r="81" spans="1:25" ht="12.75">
      <c r="A81" s="4" t="s">
        <v>316</v>
      </c>
      <c r="B81" t="s">
        <v>228</v>
      </c>
      <c r="H81" s="140">
        <v>0</v>
      </c>
      <c r="I81" s="140">
        <v>15</v>
      </c>
      <c r="J81" s="140">
        <v>0</v>
      </c>
      <c r="K81" s="140">
        <v>15</v>
      </c>
      <c r="L81" s="140">
        <v>0</v>
      </c>
      <c r="M81" s="140">
        <v>5</v>
      </c>
      <c r="N81" s="140">
        <v>0</v>
      </c>
      <c r="O81" s="140">
        <v>5</v>
      </c>
      <c r="P81" s="469">
        <f>$E$113</f>
        <v>8.5</v>
      </c>
      <c r="Q81" s="140">
        <v>25</v>
      </c>
      <c r="R81" s="140">
        <v>70</v>
      </c>
      <c r="S81" s="140">
        <v>120</v>
      </c>
      <c r="T81" s="140">
        <v>0</v>
      </c>
      <c r="U81" s="140">
        <v>20</v>
      </c>
      <c r="V81" s="140">
        <v>50</v>
      </c>
      <c r="W81" s="140">
        <v>30</v>
      </c>
      <c r="X81" s="140">
        <v>80</v>
      </c>
      <c r="Y81" s="140">
        <v>100</v>
      </c>
    </row>
    <row r="82" spans="1:25" ht="12.75">
      <c r="A82" s="4" t="s">
        <v>582</v>
      </c>
      <c r="B82" s="141" t="s">
        <v>581</v>
      </c>
      <c r="H82" s="140">
        <v>0</v>
      </c>
      <c r="I82" s="140">
        <v>15</v>
      </c>
      <c r="J82" s="140">
        <v>0</v>
      </c>
      <c r="K82" s="140">
        <v>15</v>
      </c>
      <c r="L82" s="140">
        <v>0</v>
      </c>
      <c r="M82" s="140">
        <v>5</v>
      </c>
      <c r="N82" s="140">
        <v>0</v>
      </c>
      <c r="O82" s="140">
        <v>5</v>
      </c>
      <c r="P82" s="471">
        <f>$E$105</f>
        <v>11.25</v>
      </c>
      <c r="Q82" s="140">
        <v>25</v>
      </c>
      <c r="R82" s="140">
        <v>70</v>
      </c>
      <c r="S82" s="140">
        <v>120</v>
      </c>
      <c r="T82" s="140">
        <v>0</v>
      </c>
      <c r="U82" s="140">
        <v>20</v>
      </c>
      <c r="V82" s="140">
        <v>50</v>
      </c>
      <c r="W82" s="140">
        <v>30</v>
      </c>
      <c r="X82" s="140">
        <v>80</v>
      </c>
      <c r="Y82" s="140">
        <v>100</v>
      </c>
    </row>
    <row r="83" spans="1:25" ht="12.75">
      <c r="A83" s="378">
        <v>905</v>
      </c>
      <c r="B83" s="459" t="s">
        <v>583</v>
      </c>
      <c r="C83" s="459"/>
      <c r="D83" s="459"/>
      <c r="E83" s="459"/>
      <c r="H83" s="140">
        <v>0</v>
      </c>
      <c r="I83" s="140">
        <v>15</v>
      </c>
      <c r="J83" s="140">
        <v>0</v>
      </c>
      <c r="K83" s="140">
        <v>15</v>
      </c>
      <c r="L83" s="140">
        <v>0</v>
      </c>
      <c r="M83" s="140">
        <v>5</v>
      </c>
      <c r="N83" s="140">
        <v>0</v>
      </c>
      <c r="O83" s="140">
        <v>5</v>
      </c>
      <c r="P83" s="471">
        <f aca="true" t="shared" si="4" ref="P83:P98">$E$105</f>
        <v>11.25</v>
      </c>
      <c r="Q83" s="140">
        <v>25</v>
      </c>
      <c r="R83" s="140">
        <v>70</v>
      </c>
      <c r="S83" s="140">
        <v>120</v>
      </c>
      <c r="T83" s="140">
        <v>0</v>
      </c>
      <c r="U83" s="140">
        <v>20</v>
      </c>
      <c r="V83" s="140">
        <v>50</v>
      </c>
      <c r="W83" s="140">
        <v>30</v>
      </c>
      <c r="X83" s="140">
        <v>80</v>
      </c>
      <c r="Y83" s="140">
        <v>100</v>
      </c>
    </row>
    <row r="84" spans="1:25" ht="12.75">
      <c r="A84" s="460" t="s">
        <v>584</v>
      </c>
      <c r="B84" s="378" t="s">
        <v>585</v>
      </c>
      <c r="C84" s="461"/>
      <c r="D84" s="461"/>
      <c r="E84" s="459"/>
      <c r="H84" s="140">
        <v>0</v>
      </c>
      <c r="I84" s="140">
        <v>15</v>
      </c>
      <c r="J84" s="140">
        <v>0</v>
      </c>
      <c r="K84" s="140">
        <v>15</v>
      </c>
      <c r="L84" s="140">
        <v>0</v>
      </c>
      <c r="M84" s="140">
        <v>5</v>
      </c>
      <c r="N84" s="140">
        <v>0</v>
      </c>
      <c r="O84" s="140">
        <v>5</v>
      </c>
      <c r="P84" s="471">
        <f t="shared" si="4"/>
        <v>11.25</v>
      </c>
      <c r="Q84" s="140">
        <v>25</v>
      </c>
      <c r="R84" s="140">
        <v>70</v>
      </c>
      <c r="S84" s="140">
        <v>120</v>
      </c>
      <c r="T84" s="140">
        <v>0</v>
      </c>
      <c r="U84" s="140">
        <v>20</v>
      </c>
      <c r="V84" s="140">
        <v>50</v>
      </c>
      <c r="W84" s="140">
        <v>30</v>
      </c>
      <c r="X84" s="140">
        <v>80</v>
      </c>
      <c r="Y84" s="140">
        <v>100</v>
      </c>
    </row>
    <row r="85" spans="1:25" ht="12.75">
      <c r="A85" s="460" t="s">
        <v>586</v>
      </c>
      <c r="B85" s="462" t="s">
        <v>587</v>
      </c>
      <c r="C85" s="461"/>
      <c r="D85" s="461"/>
      <c r="E85" s="459"/>
      <c r="H85" s="140">
        <v>0</v>
      </c>
      <c r="I85" s="140">
        <v>15</v>
      </c>
      <c r="J85" s="140">
        <v>0</v>
      </c>
      <c r="K85" s="140">
        <v>15</v>
      </c>
      <c r="L85" s="140">
        <v>0</v>
      </c>
      <c r="M85" s="140">
        <v>5</v>
      </c>
      <c r="N85" s="140">
        <v>0</v>
      </c>
      <c r="O85" s="140">
        <v>5</v>
      </c>
      <c r="P85" s="471">
        <f t="shared" si="4"/>
        <v>11.25</v>
      </c>
      <c r="Q85" s="140">
        <v>25</v>
      </c>
      <c r="R85" s="140">
        <v>70</v>
      </c>
      <c r="S85" s="140">
        <v>120</v>
      </c>
      <c r="T85" s="140">
        <v>0</v>
      </c>
      <c r="U85" s="140">
        <v>20</v>
      </c>
      <c r="V85" s="140">
        <v>50</v>
      </c>
      <c r="W85" s="140">
        <v>30</v>
      </c>
      <c r="X85" s="140">
        <v>80</v>
      </c>
      <c r="Y85" s="140">
        <v>100</v>
      </c>
    </row>
    <row r="86" spans="1:25" ht="12.75">
      <c r="A86" s="460" t="s">
        <v>588</v>
      </c>
      <c r="B86" s="462" t="s">
        <v>589</v>
      </c>
      <c r="C86" s="461"/>
      <c r="D86" s="461"/>
      <c r="E86" s="459"/>
      <c r="H86" s="140">
        <v>0</v>
      </c>
      <c r="I86" s="140">
        <v>15</v>
      </c>
      <c r="J86" s="140">
        <v>0</v>
      </c>
      <c r="K86" s="140">
        <v>15</v>
      </c>
      <c r="L86" s="140">
        <v>0</v>
      </c>
      <c r="M86" s="140">
        <v>5</v>
      </c>
      <c r="N86" s="140">
        <v>0</v>
      </c>
      <c r="O86" s="140">
        <v>5</v>
      </c>
      <c r="P86" s="471">
        <f t="shared" si="4"/>
        <v>11.25</v>
      </c>
      <c r="Q86" s="140">
        <v>25</v>
      </c>
      <c r="R86" s="140">
        <v>70</v>
      </c>
      <c r="S86" s="140">
        <v>120</v>
      </c>
      <c r="T86" s="140">
        <v>0</v>
      </c>
      <c r="U86" s="140">
        <v>20</v>
      </c>
      <c r="V86" s="140">
        <v>50</v>
      </c>
      <c r="W86" s="140">
        <v>30</v>
      </c>
      <c r="X86" s="140">
        <v>80</v>
      </c>
      <c r="Y86" s="140">
        <v>100</v>
      </c>
    </row>
    <row r="87" spans="1:25" ht="12.75">
      <c r="A87" s="460" t="s">
        <v>590</v>
      </c>
      <c r="B87" s="459" t="s">
        <v>614</v>
      </c>
      <c r="C87" s="461"/>
      <c r="D87" s="461"/>
      <c r="E87" s="459"/>
      <c r="H87" s="140">
        <v>0</v>
      </c>
      <c r="I87" s="140">
        <v>15</v>
      </c>
      <c r="J87" s="140">
        <v>0</v>
      </c>
      <c r="K87" s="140">
        <v>15</v>
      </c>
      <c r="L87" s="140">
        <v>0</v>
      </c>
      <c r="M87" s="140">
        <v>5</v>
      </c>
      <c r="N87" s="140">
        <v>0</v>
      </c>
      <c r="O87" s="140">
        <v>5</v>
      </c>
      <c r="P87" s="471">
        <f t="shared" si="4"/>
        <v>11.25</v>
      </c>
      <c r="Q87" s="140">
        <v>25</v>
      </c>
      <c r="R87" s="140">
        <v>70</v>
      </c>
      <c r="S87" s="140">
        <v>120</v>
      </c>
      <c r="T87" s="140">
        <v>0</v>
      </c>
      <c r="U87" s="140">
        <v>20</v>
      </c>
      <c r="V87" s="140">
        <v>50</v>
      </c>
      <c r="W87" s="140">
        <v>30</v>
      </c>
      <c r="X87" s="140">
        <v>80</v>
      </c>
      <c r="Y87" s="140">
        <v>100</v>
      </c>
    </row>
    <row r="88" spans="1:25" ht="12.75">
      <c r="A88" s="460" t="s">
        <v>591</v>
      </c>
      <c r="B88" s="462" t="s">
        <v>592</v>
      </c>
      <c r="C88" s="461"/>
      <c r="D88" s="461"/>
      <c r="E88" s="459"/>
      <c r="H88" s="140">
        <v>0</v>
      </c>
      <c r="I88" s="140">
        <v>15</v>
      </c>
      <c r="J88" s="140">
        <v>0</v>
      </c>
      <c r="K88" s="140">
        <v>15</v>
      </c>
      <c r="L88" s="140">
        <v>0</v>
      </c>
      <c r="M88" s="140">
        <v>5</v>
      </c>
      <c r="N88" s="140">
        <v>0</v>
      </c>
      <c r="O88" s="140">
        <v>5</v>
      </c>
      <c r="P88" s="471">
        <f t="shared" si="4"/>
        <v>11.25</v>
      </c>
      <c r="Q88" s="140">
        <v>25</v>
      </c>
      <c r="R88" s="140">
        <v>70</v>
      </c>
      <c r="S88" s="140">
        <v>120</v>
      </c>
      <c r="T88" s="140">
        <v>0</v>
      </c>
      <c r="U88" s="140">
        <v>20</v>
      </c>
      <c r="V88" s="140">
        <v>50</v>
      </c>
      <c r="W88" s="140">
        <v>30</v>
      </c>
      <c r="X88" s="140">
        <v>80</v>
      </c>
      <c r="Y88" s="140">
        <v>100</v>
      </c>
    </row>
    <row r="89" spans="1:25" ht="12.75">
      <c r="A89" s="460" t="s">
        <v>593</v>
      </c>
      <c r="B89" s="462" t="s">
        <v>594</v>
      </c>
      <c r="C89" s="461"/>
      <c r="D89" s="461"/>
      <c r="E89" s="459"/>
      <c r="H89" s="140">
        <v>0</v>
      </c>
      <c r="I89" s="140">
        <v>15</v>
      </c>
      <c r="J89" s="140">
        <v>0</v>
      </c>
      <c r="K89" s="140">
        <v>15</v>
      </c>
      <c r="L89" s="140">
        <v>0</v>
      </c>
      <c r="M89" s="140">
        <v>5</v>
      </c>
      <c r="N89" s="140">
        <v>0</v>
      </c>
      <c r="O89" s="140">
        <v>5</v>
      </c>
      <c r="P89" s="471">
        <f t="shared" si="4"/>
        <v>11.25</v>
      </c>
      <c r="Q89" s="140">
        <v>25</v>
      </c>
      <c r="R89" s="140">
        <v>70</v>
      </c>
      <c r="S89" s="140">
        <v>120</v>
      </c>
      <c r="T89" s="140">
        <v>0</v>
      </c>
      <c r="U89" s="140">
        <v>20</v>
      </c>
      <c r="V89" s="140">
        <v>50</v>
      </c>
      <c r="W89" s="140">
        <v>30</v>
      </c>
      <c r="X89" s="140">
        <v>80</v>
      </c>
      <c r="Y89" s="140">
        <v>100</v>
      </c>
    </row>
    <row r="90" spans="1:25" ht="12.75">
      <c r="A90" s="460" t="s">
        <v>595</v>
      </c>
      <c r="B90" s="462" t="s">
        <v>596</v>
      </c>
      <c r="C90" s="461"/>
      <c r="D90" s="461"/>
      <c r="E90" s="459"/>
      <c r="H90" s="140">
        <v>0</v>
      </c>
      <c r="I90" s="140">
        <v>15</v>
      </c>
      <c r="J90" s="140">
        <v>0</v>
      </c>
      <c r="K90" s="140">
        <v>15</v>
      </c>
      <c r="L90" s="140">
        <v>0</v>
      </c>
      <c r="M90" s="140">
        <v>5</v>
      </c>
      <c r="N90" s="140">
        <v>0</v>
      </c>
      <c r="O90" s="140">
        <v>5</v>
      </c>
      <c r="P90" s="471">
        <f t="shared" si="4"/>
        <v>11.25</v>
      </c>
      <c r="Q90" s="140">
        <v>25</v>
      </c>
      <c r="R90" s="140">
        <v>70</v>
      </c>
      <c r="S90" s="140">
        <v>120</v>
      </c>
      <c r="T90" s="140">
        <v>0</v>
      </c>
      <c r="U90" s="140">
        <v>20</v>
      </c>
      <c r="V90" s="140">
        <v>50</v>
      </c>
      <c r="W90" s="140">
        <v>30</v>
      </c>
      <c r="X90" s="140">
        <v>80</v>
      </c>
      <c r="Y90" s="140">
        <v>100</v>
      </c>
    </row>
    <row r="91" spans="1:25" ht="12.75">
      <c r="A91" s="460" t="s">
        <v>597</v>
      </c>
      <c r="B91" s="462" t="s">
        <v>598</v>
      </c>
      <c r="C91" s="461"/>
      <c r="D91" s="461"/>
      <c r="E91" s="459"/>
      <c r="H91" s="140">
        <v>0</v>
      </c>
      <c r="I91" s="140">
        <v>15</v>
      </c>
      <c r="J91" s="140">
        <v>0</v>
      </c>
      <c r="K91" s="140">
        <v>15</v>
      </c>
      <c r="L91" s="140">
        <v>0</v>
      </c>
      <c r="M91" s="140">
        <v>5</v>
      </c>
      <c r="N91" s="140">
        <v>0</v>
      </c>
      <c r="O91" s="140">
        <v>5</v>
      </c>
      <c r="P91" s="471">
        <f t="shared" si="4"/>
        <v>11.25</v>
      </c>
      <c r="Q91" s="140">
        <v>25</v>
      </c>
      <c r="R91" s="140">
        <v>55</v>
      </c>
      <c r="S91" s="140">
        <v>120</v>
      </c>
      <c r="T91" s="140">
        <v>0</v>
      </c>
      <c r="U91" s="140">
        <v>20</v>
      </c>
      <c r="V91" s="140">
        <v>50</v>
      </c>
      <c r="W91" s="140">
        <v>30</v>
      </c>
      <c r="X91" s="140">
        <v>80</v>
      </c>
      <c r="Y91" s="140">
        <v>100</v>
      </c>
    </row>
    <row r="92" spans="1:25" ht="12.75">
      <c r="A92" s="460" t="s">
        <v>599</v>
      </c>
      <c r="B92" s="462" t="s">
        <v>600</v>
      </c>
      <c r="C92" s="461"/>
      <c r="D92" s="461"/>
      <c r="E92" s="459"/>
      <c r="H92" s="140">
        <v>0</v>
      </c>
      <c r="I92" s="140">
        <v>15</v>
      </c>
      <c r="J92" s="140">
        <v>0</v>
      </c>
      <c r="K92" s="140">
        <v>15</v>
      </c>
      <c r="L92" s="140">
        <v>0</v>
      </c>
      <c r="M92" s="140">
        <v>5</v>
      </c>
      <c r="N92" s="140">
        <v>0</v>
      </c>
      <c r="O92" s="140">
        <v>5</v>
      </c>
      <c r="P92" s="468">
        <f>$E$113</f>
        <v>8.5</v>
      </c>
      <c r="Q92" s="140">
        <v>25</v>
      </c>
      <c r="R92" s="140">
        <v>55</v>
      </c>
      <c r="S92" s="140">
        <v>120</v>
      </c>
      <c r="T92" s="140">
        <v>0</v>
      </c>
      <c r="U92" s="140">
        <v>20</v>
      </c>
      <c r="V92" s="140">
        <v>50</v>
      </c>
      <c r="W92" s="140">
        <v>30</v>
      </c>
      <c r="X92" s="140">
        <v>80</v>
      </c>
      <c r="Y92" s="140">
        <v>100</v>
      </c>
    </row>
    <row r="93" spans="1:25" ht="12.75">
      <c r="A93" s="460" t="s">
        <v>601</v>
      </c>
      <c r="B93" s="462" t="s">
        <v>602</v>
      </c>
      <c r="C93" s="461"/>
      <c r="D93" s="461"/>
      <c r="E93" s="459"/>
      <c r="H93" s="140">
        <v>0</v>
      </c>
      <c r="I93" s="140">
        <v>15</v>
      </c>
      <c r="J93" s="140">
        <v>0</v>
      </c>
      <c r="K93" s="140">
        <v>15</v>
      </c>
      <c r="L93" s="140">
        <v>0</v>
      </c>
      <c r="M93" s="140">
        <v>5</v>
      </c>
      <c r="N93" s="140">
        <v>0</v>
      </c>
      <c r="O93" s="140">
        <v>5</v>
      </c>
      <c r="P93" s="468">
        <f>$E$113</f>
        <v>8.5</v>
      </c>
      <c r="Q93" s="140">
        <v>25</v>
      </c>
      <c r="R93" s="140">
        <v>55</v>
      </c>
      <c r="S93" s="140">
        <v>120</v>
      </c>
      <c r="T93" s="140">
        <v>0</v>
      </c>
      <c r="U93" s="140">
        <v>20</v>
      </c>
      <c r="V93" s="140">
        <v>50</v>
      </c>
      <c r="W93" s="140">
        <v>30</v>
      </c>
      <c r="X93" s="140">
        <v>80</v>
      </c>
      <c r="Y93" s="140">
        <v>100</v>
      </c>
    </row>
    <row r="94" spans="1:25" ht="12.75">
      <c r="A94" s="460" t="s">
        <v>603</v>
      </c>
      <c r="B94" s="459" t="s">
        <v>605</v>
      </c>
      <c r="C94" s="461"/>
      <c r="D94" s="461"/>
      <c r="E94" s="459"/>
      <c r="H94" s="140">
        <v>0</v>
      </c>
      <c r="I94" s="140">
        <v>15</v>
      </c>
      <c r="J94" s="140">
        <v>0</v>
      </c>
      <c r="K94" s="140">
        <v>15</v>
      </c>
      <c r="L94" s="140">
        <v>0</v>
      </c>
      <c r="M94" s="140">
        <v>5</v>
      </c>
      <c r="N94" s="140">
        <v>0</v>
      </c>
      <c r="O94" s="140">
        <v>5</v>
      </c>
      <c r="P94" s="468">
        <f>$E$113</f>
        <v>8.5</v>
      </c>
      <c r="Q94" s="140">
        <v>25</v>
      </c>
      <c r="R94" s="140">
        <v>55</v>
      </c>
      <c r="S94" s="140">
        <v>120</v>
      </c>
      <c r="T94" s="140">
        <v>0</v>
      </c>
      <c r="U94" s="140">
        <v>20</v>
      </c>
      <c r="V94" s="140">
        <v>50</v>
      </c>
      <c r="W94" s="140">
        <v>30</v>
      </c>
      <c r="X94" s="140">
        <v>80</v>
      </c>
      <c r="Y94" s="140">
        <v>100</v>
      </c>
    </row>
    <row r="95" spans="1:25" ht="12.75">
      <c r="A95" s="460" t="s">
        <v>604</v>
      </c>
      <c r="B95" s="459" t="s">
        <v>606</v>
      </c>
      <c r="C95" s="461"/>
      <c r="D95" s="461"/>
      <c r="E95" s="459"/>
      <c r="H95" s="140">
        <v>0</v>
      </c>
      <c r="I95" s="140">
        <v>15</v>
      </c>
      <c r="J95" s="140">
        <v>0</v>
      </c>
      <c r="K95" s="140">
        <v>15</v>
      </c>
      <c r="L95" s="140">
        <v>0</v>
      </c>
      <c r="M95" s="140">
        <v>5</v>
      </c>
      <c r="N95" s="140">
        <v>0</v>
      </c>
      <c r="O95" s="140">
        <v>5</v>
      </c>
      <c r="P95" s="471">
        <f t="shared" si="4"/>
        <v>11.25</v>
      </c>
      <c r="Q95" s="140">
        <v>25</v>
      </c>
      <c r="R95" s="140">
        <v>55</v>
      </c>
      <c r="S95" s="140">
        <v>120</v>
      </c>
      <c r="T95" s="140">
        <v>0</v>
      </c>
      <c r="U95" s="140">
        <v>20</v>
      </c>
      <c r="V95" s="140">
        <v>50</v>
      </c>
      <c r="W95" s="140">
        <v>30</v>
      </c>
      <c r="X95" s="140">
        <v>80</v>
      </c>
      <c r="Y95" s="140">
        <v>100</v>
      </c>
    </row>
    <row r="96" spans="1:25" ht="12.75">
      <c r="A96" s="460" t="s">
        <v>607</v>
      </c>
      <c r="B96" s="462" t="s">
        <v>608</v>
      </c>
      <c r="C96" s="461"/>
      <c r="D96" s="461"/>
      <c r="E96" s="459"/>
      <c r="H96" s="140">
        <v>0</v>
      </c>
      <c r="I96" s="140">
        <v>15</v>
      </c>
      <c r="J96" s="140">
        <v>0</v>
      </c>
      <c r="K96" s="140">
        <v>15</v>
      </c>
      <c r="L96" s="140">
        <v>0</v>
      </c>
      <c r="M96" s="140">
        <v>5</v>
      </c>
      <c r="N96" s="140">
        <v>0</v>
      </c>
      <c r="O96" s="140">
        <v>5</v>
      </c>
      <c r="P96" s="471">
        <f t="shared" si="4"/>
        <v>11.25</v>
      </c>
      <c r="Q96" s="140">
        <v>25</v>
      </c>
      <c r="R96" s="140">
        <v>55</v>
      </c>
      <c r="S96" s="140">
        <v>120</v>
      </c>
      <c r="T96" s="140">
        <v>0</v>
      </c>
      <c r="U96" s="140">
        <v>20</v>
      </c>
      <c r="V96" s="140">
        <v>50</v>
      </c>
      <c r="W96" s="140">
        <v>30</v>
      </c>
      <c r="X96" s="140">
        <v>80</v>
      </c>
      <c r="Y96" s="140">
        <v>100</v>
      </c>
    </row>
    <row r="97" spans="1:25" ht="12.75">
      <c r="A97" s="460" t="s">
        <v>609</v>
      </c>
      <c r="B97" s="462" t="s">
        <v>610</v>
      </c>
      <c r="C97" s="461"/>
      <c r="D97" s="461"/>
      <c r="E97" s="459"/>
      <c r="H97" s="140">
        <v>0</v>
      </c>
      <c r="I97" s="140">
        <v>15</v>
      </c>
      <c r="J97" s="140">
        <v>0</v>
      </c>
      <c r="K97" s="140">
        <v>15</v>
      </c>
      <c r="L97" s="140">
        <v>0</v>
      </c>
      <c r="M97" s="140">
        <v>5</v>
      </c>
      <c r="N97" s="140">
        <v>0</v>
      </c>
      <c r="O97" s="140">
        <v>5</v>
      </c>
      <c r="P97" s="471">
        <f t="shared" si="4"/>
        <v>11.25</v>
      </c>
      <c r="Q97" s="140">
        <v>25</v>
      </c>
      <c r="R97" s="140">
        <v>55</v>
      </c>
      <c r="S97" s="140">
        <v>120</v>
      </c>
      <c r="T97" s="140">
        <v>0</v>
      </c>
      <c r="U97" s="140">
        <v>20</v>
      </c>
      <c r="V97" s="140">
        <v>50</v>
      </c>
      <c r="W97" s="140">
        <v>30</v>
      </c>
      <c r="X97" s="140">
        <v>80</v>
      </c>
      <c r="Y97" s="140">
        <v>100</v>
      </c>
    </row>
    <row r="98" spans="1:25" ht="12.75">
      <c r="A98" s="378">
        <v>927</v>
      </c>
      <c r="B98" s="463" t="s">
        <v>611</v>
      </c>
      <c r="C98" s="378"/>
      <c r="D98" s="378"/>
      <c r="E98" s="459"/>
      <c r="H98" s="140">
        <v>0</v>
      </c>
      <c r="I98" s="140">
        <v>15</v>
      </c>
      <c r="J98" s="140">
        <v>0</v>
      </c>
      <c r="K98" s="140">
        <v>15</v>
      </c>
      <c r="L98" s="140">
        <v>0</v>
      </c>
      <c r="M98" s="140">
        <v>5</v>
      </c>
      <c r="N98" s="140">
        <v>0</v>
      </c>
      <c r="O98" s="140">
        <v>5</v>
      </c>
      <c r="P98" s="471">
        <f t="shared" si="4"/>
        <v>11.25</v>
      </c>
      <c r="Q98" s="140">
        <v>25</v>
      </c>
      <c r="R98" s="140">
        <v>55</v>
      </c>
      <c r="S98" s="140">
        <v>120</v>
      </c>
      <c r="T98" s="140">
        <v>0</v>
      </c>
      <c r="U98" s="140">
        <v>20</v>
      </c>
      <c r="V98" s="140">
        <v>50</v>
      </c>
      <c r="W98" s="140">
        <v>30</v>
      </c>
      <c r="X98" s="140">
        <v>80</v>
      </c>
      <c r="Y98" s="140">
        <v>100</v>
      </c>
    </row>
    <row r="99" spans="1:25" ht="12.75">
      <c r="A99" s="378">
        <v>928</v>
      </c>
      <c r="B99" s="463" t="s">
        <v>612</v>
      </c>
      <c r="C99" s="378"/>
      <c r="D99" s="378"/>
      <c r="E99" s="459"/>
      <c r="H99" s="140">
        <v>0</v>
      </c>
      <c r="I99" s="140">
        <v>15</v>
      </c>
      <c r="J99" s="140">
        <v>0</v>
      </c>
      <c r="K99" s="140">
        <v>15</v>
      </c>
      <c r="L99" s="140">
        <v>0</v>
      </c>
      <c r="M99" s="140">
        <v>5</v>
      </c>
      <c r="N99" s="140">
        <v>0</v>
      </c>
      <c r="O99" s="140">
        <v>5</v>
      </c>
      <c r="P99" s="468">
        <f>$E$113</f>
        <v>8.5</v>
      </c>
      <c r="Q99" s="140">
        <v>25</v>
      </c>
      <c r="R99" s="140">
        <v>55</v>
      </c>
      <c r="S99" s="140">
        <v>120</v>
      </c>
      <c r="T99" s="140">
        <v>0</v>
      </c>
      <c r="U99" s="140">
        <v>20</v>
      </c>
      <c r="V99" s="140">
        <v>50</v>
      </c>
      <c r="W99" s="140">
        <v>30</v>
      </c>
      <c r="X99" s="140">
        <v>80</v>
      </c>
      <c r="Y99" s="140">
        <v>100</v>
      </c>
    </row>
    <row r="100" spans="1:25" ht="12.75">
      <c r="A100" s="378">
        <v>929</v>
      </c>
      <c r="B100" s="463" t="s">
        <v>613</v>
      </c>
      <c r="C100" s="378"/>
      <c r="D100" s="378"/>
      <c r="E100" s="459"/>
      <c r="H100" s="140">
        <v>0</v>
      </c>
      <c r="I100" s="140">
        <v>15</v>
      </c>
      <c r="J100" s="140">
        <v>0</v>
      </c>
      <c r="K100" s="140">
        <v>15</v>
      </c>
      <c r="L100" s="140">
        <v>0</v>
      </c>
      <c r="M100" s="140">
        <v>5</v>
      </c>
      <c r="N100" s="140">
        <v>0</v>
      </c>
      <c r="O100" s="140">
        <v>5</v>
      </c>
      <c r="P100" s="468">
        <f>$E$113</f>
        <v>8.5</v>
      </c>
      <c r="Q100" s="140">
        <v>25</v>
      </c>
      <c r="R100" s="140">
        <v>55</v>
      </c>
      <c r="S100" s="140">
        <v>120</v>
      </c>
      <c r="T100" s="140">
        <v>0</v>
      </c>
      <c r="U100" s="140">
        <v>20</v>
      </c>
      <c r="V100" s="140">
        <v>50</v>
      </c>
      <c r="W100" s="140">
        <v>30</v>
      </c>
      <c r="X100" s="140">
        <v>80</v>
      </c>
      <c r="Y100" s="140">
        <v>45</v>
      </c>
    </row>
    <row r="101" spans="1:5" ht="12.75">
      <c r="A101" s="461"/>
      <c r="B101" s="461"/>
      <c r="C101" s="461"/>
      <c r="D101" s="461"/>
      <c r="E101" s="459"/>
    </row>
    <row r="103" spans="2:5" ht="12.75">
      <c r="B103" s="8" t="s">
        <v>433</v>
      </c>
      <c r="C103" s="8"/>
      <c r="D103" s="451">
        <f ca="1">TODAY()</f>
        <v>42648</v>
      </c>
      <c r="E103" s="477" t="s">
        <v>626</v>
      </c>
    </row>
    <row r="105" spans="2:7" ht="15.75">
      <c r="B105" s="200"/>
      <c r="C105" t="s">
        <v>412</v>
      </c>
      <c r="E105" s="196">
        <f>VLOOKUP(1,F124:G127,2,FALSE)</f>
        <v>11.25</v>
      </c>
      <c r="G105" s="281"/>
    </row>
    <row r="106" spans="2:5" ht="12.75">
      <c r="B106" s="201"/>
      <c r="C106" t="s">
        <v>413</v>
      </c>
      <c r="E106" s="196">
        <f>VLOOKUP(1,F129:G135,2,FALSE)</f>
        <v>8.5</v>
      </c>
    </row>
    <row r="107" spans="2:5" ht="12.75">
      <c r="B107" s="202"/>
      <c r="C107" t="s">
        <v>414</v>
      </c>
      <c r="E107" s="196">
        <f>VLOOKUP(1,F137:G139,2,FALSE)</f>
        <v>12.05</v>
      </c>
    </row>
    <row r="108" spans="2:5" ht="12.75">
      <c r="B108" s="203"/>
      <c r="C108" t="s">
        <v>415</v>
      </c>
      <c r="E108" s="196">
        <f>VLOOKUP(1,F141:G142,2,FALSE)</f>
        <v>8.5</v>
      </c>
    </row>
    <row r="109" spans="2:5" ht="12.75">
      <c r="B109" s="204"/>
      <c r="C109" t="s">
        <v>416</v>
      </c>
      <c r="E109" s="196">
        <f>VLOOKUP(1,F145:G147,2,FALSE)</f>
        <v>10.1</v>
      </c>
    </row>
    <row r="110" spans="2:5" ht="12.75">
      <c r="B110" s="466"/>
      <c r="C110" s="141" t="s">
        <v>621</v>
      </c>
      <c r="E110" s="196">
        <f>VLOOKUP(1,F150:G152,2,FALSE)</f>
        <v>10.5</v>
      </c>
    </row>
    <row r="111" spans="2:5" ht="12.75">
      <c r="B111" s="467"/>
      <c r="C111" s="141" t="s">
        <v>622</v>
      </c>
      <c r="E111" s="196">
        <f>VLOOKUP(1,F155:G157,2,FALSE)</f>
        <v>11.35</v>
      </c>
    </row>
    <row r="112" spans="2:5" ht="12.75">
      <c r="B112" s="478"/>
      <c r="C112" s="141" t="s">
        <v>627</v>
      </c>
      <c r="E112" s="196">
        <f>VLOOKUP(1,F160:G164,2,FALSE)</f>
        <v>8</v>
      </c>
    </row>
    <row r="113" spans="3:5" ht="12.75">
      <c r="C113" s="141" t="s">
        <v>623</v>
      </c>
      <c r="E113" s="196">
        <v>8.5</v>
      </c>
    </row>
    <row r="114" ht="12.75">
      <c r="E114" s="282"/>
    </row>
    <row r="116" spans="1:8" ht="12.75">
      <c r="A116" s="963"/>
      <c r="B116" s="963"/>
      <c r="C116" s="963"/>
      <c r="D116" s="963"/>
      <c r="E116" s="963"/>
      <c r="F116" s="963"/>
      <c r="G116" s="963"/>
      <c r="H116" s="963"/>
    </row>
    <row r="117" spans="1:8" ht="12.75">
      <c r="A117" s="963"/>
      <c r="B117" s="963"/>
      <c r="C117" s="963"/>
      <c r="D117" s="963"/>
      <c r="E117" s="963"/>
      <c r="F117" s="963"/>
      <c r="G117" s="963"/>
      <c r="H117" s="963"/>
    </row>
    <row r="118" spans="1:8" ht="12.75">
      <c r="A118" s="963"/>
      <c r="B118" s="963"/>
      <c r="C118" s="963"/>
      <c r="D118" s="963"/>
      <c r="E118" s="963"/>
      <c r="F118" s="963"/>
      <c r="G118" s="963"/>
      <c r="H118" s="963"/>
    </row>
    <row r="119" spans="1:8" ht="12.75">
      <c r="A119" s="963"/>
      <c r="B119" s="963"/>
      <c r="C119" s="963"/>
      <c r="D119" s="963"/>
      <c r="E119" s="963"/>
      <c r="F119" s="963"/>
      <c r="G119" s="963"/>
      <c r="H119" s="963"/>
    </row>
    <row r="120" spans="1:8" ht="12.75">
      <c r="A120" s="963"/>
      <c r="B120" s="963"/>
      <c r="C120" s="963"/>
      <c r="D120" s="963"/>
      <c r="E120" s="963"/>
      <c r="F120" s="963"/>
      <c r="G120" s="963"/>
      <c r="H120" s="963"/>
    </row>
    <row r="121" spans="1:9" ht="12.75">
      <c r="A121" s="963"/>
      <c r="B121" s="964" t="s">
        <v>434</v>
      </c>
      <c r="C121" s="963"/>
      <c r="D121" s="963"/>
      <c r="E121" s="963"/>
      <c r="F121" s="963"/>
      <c r="G121" s="963"/>
      <c r="H121" s="963"/>
      <c r="I121" s="144"/>
    </row>
    <row r="122" spans="1:9" ht="12.75">
      <c r="A122" s="963"/>
      <c r="B122" s="963"/>
      <c r="C122" s="963"/>
      <c r="D122" s="963"/>
      <c r="E122" s="963"/>
      <c r="F122" s="963"/>
      <c r="G122" s="963"/>
      <c r="H122" s="963"/>
      <c r="I122" s="144"/>
    </row>
    <row r="123" spans="1:9" ht="12.75">
      <c r="A123" s="963"/>
      <c r="B123" s="963" t="s">
        <v>428</v>
      </c>
      <c r="C123" s="963"/>
      <c r="D123" s="965"/>
      <c r="E123" s="965"/>
      <c r="F123" s="965"/>
      <c r="G123" s="965"/>
      <c r="H123" s="963"/>
      <c r="I123" s="144"/>
    </row>
    <row r="124" spans="1:9" ht="12.75">
      <c r="A124" s="963"/>
      <c r="B124" s="966">
        <v>42005</v>
      </c>
      <c r="C124" s="963">
        <v>11.15</v>
      </c>
      <c r="D124" s="965">
        <f>IF($D$103&gt;B124,1,0)</f>
        <v>1</v>
      </c>
      <c r="E124" s="965">
        <f>IF($D$103&lt;B125,1,0)</f>
        <v>0</v>
      </c>
      <c r="F124" s="965">
        <f>IF(D124+E124=2,1,0)</f>
        <v>0</v>
      </c>
      <c r="G124" s="965">
        <f>C124</f>
        <v>11.15</v>
      </c>
      <c r="H124" s="963"/>
      <c r="I124" s="144"/>
    </row>
    <row r="125" spans="1:9" ht="12.75">
      <c r="A125" s="963"/>
      <c r="B125" s="966">
        <v>42370</v>
      </c>
      <c r="C125" s="963">
        <v>11.25</v>
      </c>
      <c r="D125" s="965">
        <f aca="true" t="shared" si="5" ref="D125:D148">IF($D$103&gt;B125,1,0)</f>
        <v>1</v>
      </c>
      <c r="E125" s="965">
        <f aca="true" t="shared" si="6" ref="E125:E148">IF($D$103&lt;B126,1,0)</f>
        <v>1</v>
      </c>
      <c r="F125" s="965">
        <f aca="true" t="shared" si="7" ref="F125:F148">IF(D125+E125=2,1,0)</f>
        <v>1</v>
      </c>
      <c r="G125" s="965">
        <f aca="true" t="shared" si="8" ref="G125:G158">C125</f>
        <v>11.25</v>
      </c>
      <c r="H125" s="963"/>
      <c r="I125" s="144"/>
    </row>
    <row r="126" spans="1:9" ht="12.75">
      <c r="A126" s="963"/>
      <c r="B126" s="966">
        <v>42736</v>
      </c>
      <c r="C126" s="963">
        <v>11.3</v>
      </c>
      <c r="D126" s="965">
        <f t="shared" si="5"/>
        <v>0</v>
      </c>
      <c r="E126" s="965">
        <f t="shared" si="6"/>
        <v>1</v>
      </c>
      <c r="F126" s="965">
        <f t="shared" si="7"/>
        <v>0</v>
      </c>
      <c r="G126" s="965">
        <f t="shared" si="8"/>
        <v>11.3</v>
      </c>
      <c r="H126" s="963"/>
      <c r="I126" s="144"/>
    </row>
    <row r="127" spans="1:9" ht="12.75">
      <c r="A127" s="963"/>
      <c r="B127" s="966">
        <v>43101</v>
      </c>
      <c r="C127" s="963">
        <v>8.5</v>
      </c>
      <c r="D127" s="965">
        <f t="shared" si="5"/>
        <v>0</v>
      </c>
      <c r="E127" s="965">
        <f t="shared" si="6"/>
        <v>1</v>
      </c>
      <c r="F127" s="965">
        <f t="shared" si="7"/>
        <v>0</v>
      </c>
      <c r="G127" s="965">
        <f t="shared" si="8"/>
        <v>8.5</v>
      </c>
      <c r="H127" s="963"/>
      <c r="I127" s="144"/>
    </row>
    <row r="128" spans="1:9" ht="12.75">
      <c r="A128" s="963"/>
      <c r="B128" s="963" t="s">
        <v>429</v>
      </c>
      <c r="C128" s="963"/>
      <c r="D128" s="965">
        <f t="shared" si="5"/>
        <v>0</v>
      </c>
      <c r="E128" s="965">
        <f t="shared" si="6"/>
        <v>0</v>
      </c>
      <c r="F128" s="965">
        <f t="shared" si="7"/>
        <v>0</v>
      </c>
      <c r="G128" s="965">
        <f t="shared" si="8"/>
        <v>0</v>
      </c>
      <c r="H128" s="963"/>
      <c r="I128" s="144"/>
    </row>
    <row r="129" spans="1:9" ht="12.75">
      <c r="A129" s="963"/>
      <c r="B129" s="966">
        <v>42005</v>
      </c>
      <c r="C129" s="963">
        <v>10.1</v>
      </c>
      <c r="D129" s="965">
        <f t="shared" si="5"/>
        <v>1</v>
      </c>
      <c r="E129" s="965">
        <f t="shared" si="6"/>
        <v>0</v>
      </c>
      <c r="F129" s="965">
        <f t="shared" si="7"/>
        <v>0</v>
      </c>
      <c r="G129" s="965">
        <f t="shared" si="8"/>
        <v>10.1</v>
      </c>
      <c r="H129" s="963"/>
      <c r="I129" s="144"/>
    </row>
    <row r="130" spans="1:9" ht="12.75">
      <c r="A130" s="963"/>
      <c r="B130" s="966">
        <v>42370</v>
      </c>
      <c r="C130" s="963">
        <v>8.5</v>
      </c>
      <c r="D130" s="965">
        <f t="shared" si="5"/>
        <v>1</v>
      </c>
      <c r="E130" s="965">
        <f t="shared" si="6"/>
        <v>1</v>
      </c>
      <c r="F130" s="965">
        <f t="shared" si="7"/>
        <v>1</v>
      </c>
      <c r="G130" s="965">
        <f t="shared" si="8"/>
        <v>8.5</v>
      </c>
      <c r="H130" s="963"/>
      <c r="I130" s="144"/>
    </row>
    <row r="131" spans="1:9" ht="12.75">
      <c r="A131" s="963"/>
      <c r="B131" s="966">
        <v>42736</v>
      </c>
      <c r="C131" s="963">
        <v>8.5</v>
      </c>
      <c r="D131" s="965">
        <f t="shared" si="5"/>
        <v>0</v>
      </c>
      <c r="E131" s="965">
        <f t="shared" si="6"/>
        <v>1</v>
      </c>
      <c r="F131" s="965">
        <f t="shared" si="7"/>
        <v>0</v>
      </c>
      <c r="G131" s="965">
        <f t="shared" si="8"/>
        <v>8.5</v>
      </c>
      <c r="H131" s="963"/>
      <c r="I131" s="144"/>
    </row>
    <row r="132" spans="1:9" ht="12.75">
      <c r="A132" s="963"/>
      <c r="B132" s="966">
        <v>43101</v>
      </c>
      <c r="C132" s="963">
        <v>8.5</v>
      </c>
      <c r="D132" s="965">
        <f t="shared" si="5"/>
        <v>0</v>
      </c>
      <c r="E132" s="965">
        <f t="shared" si="6"/>
        <v>1</v>
      </c>
      <c r="F132" s="965">
        <f t="shared" si="7"/>
        <v>0</v>
      </c>
      <c r="G132" s="965">
        <f t="shared" si="8"/>
        <v>8.5</v>
      </c>
      <c r="H132" s="963"/>
      <c r="I132" s="144"/>
    </row>
    <row r="133" spans="1:9" ht="12.75">
      <c r="A133" s="963"/>
      <c r="B133" s="966">
        <v>43466</v>
      </c>
      <c r="C133" s="963">
        <v>8.5</v>
      </c>
      <c r="D133" s="965">
        <f t="shared" si="5"/>
        <v>0</v>
      </c>
      <c r="E133" s="965">
        <f t="shared" si="6"/>
        <v>1</v>
      </c>
      <c r="F133" s="965">
        <f t="shared" si="7"/>
        <v>0</v>
      </c>
      <c r="G133" s="965">
        <f t="shared" si="8"/>
        <v>8.5</v>
      </c>
      <c r="H133" s="963"/>
      <c r="I133" s="144"/>
    </row>
    <row r="134" spans="1:9" ht="12.75">
      <c r="A134" s="963"/>
      <c r="B134" s="966">
        <v>43831</v>
      </c>
      <c r="C134" s="963">
        <v>8.5</v>
      </c>
      <c r="D134" s="965">
        <f t="shared" si="5"/>
        <v>0</v>
      </c>
      <c r="E134" s="965">
        <f t="shared" si="6"/>
        <v>1</v>
      </c>
      <c r="F134" s="965">
        <f t="shared" si="7"/>
        <v>0</v>
      </c>
      <c r="G134" s="965">
        <f t="shared" si="8"/>
        <v>8.5</v>
      </c>
      <c r="H134" s="963"/>
      <c r="I134" s="144"/>
    </row>
    <row r="135" spans="1:9" ht="12.75">
      <c r="A135" s="963"/>
      <c r="B135" s="966">
        <v>44561</v>
      </c>
      <c r="C135" s="963">
        <v>8.5</v>
      </c>
      <c r="D135" s="965">
        <f t="shared" si="5"/>
        <v>0</v>
      </c>
      <c r="E135" s="965">
        <f t="shared" si="6"/>
        <v>1</v>
      </c>
      <c r="F135" s="965">
        <f t="shared" si="7"/>
        <v>0</v>
      </c>
      <c r="G135" s="965">
        <f t="shared" si="8"/>
        <v>8.5</v>
      </c>
      <c r="H135" s="963"/>
      <c r="I135" s="144"/>
    </row>
    <row r="136" spans="1:9" ht="12.75">
      <c r="A136" s="963"/>
      <c r="B136" s="963" t="s">
        <v>430</v>
      </c>
      <c r="C136" s="963"/>
      <c r="D136" s="965">
        <f t="shared" si="5"/>
        <v>0</v>
      </c>
      <c r="E136" s="965">
        <f t="shared" si="6"/>
        <v>0</v>
      </c>
      <c r="F136" s="965">
        <f t="shared" si="7"/>
        <v>0</v>
      </c>
      <c r="G136" s="965">
        <f t="shared" si="8"/>
        <v>0</v>
      </c>
      <c r="H136" s="963"/>
      <c r="I136" s="144"/>
    </row>
    <row r="137" spans="1:9" ht="12.75">
      <c r="A137" s="963"/>
      <c r="B137" s="966">
        <v>42005</v>
      </c>
      <c r="C137" s="963">
        <v>11.85</v>
      </c>
      <c r="D137" s="965">
        <f t="shared" si="5"/>
        <v>1</v>
      </c>
      <c r="E137" s="965">
        <f t="shared" si="6"/>
        <v>0</v>
      </c>
      <c r="F137" s="965">
        <f t="shared" si="7"/>
        <v>0</v>
      </c>
      <c r="G137" s="965">
        <f t="shared" si="8"/>
        <v>11.85</v>
      </c>
      <c r="H137" s="963"/>
      <c r="I137" s="144"/>
    </row>
    <row r="138" spans="1:9" ht="12.75">
      <c r="A138" s="963"/>
      <c r="B138" s="966">
        <v>42370</v>
      </c>
      <c r="C138" s="963">
        <v>12.05</v>
      </c>
      <c r="D138" s="965">
        <f t="shared" si="5"/>
        <v>1</v>
      </c>
      <c r="E138" s="965">
        <f t="shared" si="6"/>
        <v>1</v>
      </c>
      <c r="F138" s="965">
        <f t="shared" si="7"/>
        <v>1</v>
      </c>
      <c r="G138" s="965">
        <f t="shared" si="8"/>
        <v>12.05</v>
      </c>
      <c r="H138" s="963"/>
      <c r="I138" s="144"/>
    </row>
    <row r="139" spans="1:9" ht="12.75">
      <c r="A139" s="963"/>
      <c r="B139" s="966">
        <v>42736</v>
      </c>
      <c r="C139" s="963">
        <v>8.5</v>
      </c>
      <c r="D139" s="965">
        <f t="shared" si="5"/>
        <v>0</v>
      </c>
      <c r="E139" s="965">
        <f t="shared" si="6"/>
        <v>1</v>
      </c>
      <c r="F139" s="965">
        <f t="shared" si="7"/>
        <v>0</v>
      </c>
      <c r="G139" s="965">
        <f t="shared" si="8"/>
        <v>8.5</v>
      </c>
      <c r="H139" s="963"/>
      <c r="I139" s="144"/>
    </row>
    <row r="140" spans="1:9" ht="12.75">
      <c r="A140" s="963"/>
      <c r="B140" s="963" t="s">
        <v>431</v>
      </c>
      <c r="C140" s="963"/>
      <c r="D140" s="965">
        <f t="shared" si="5"/>
        <v>0</v>
      </c>
      <c r="E140" s="965">
        <f t="shared" si="6"/>
        <v>0</v>
      </c>
      <c r="F140" s="965">
        <f t="shared" si="7"/>
        <v>0</v>
      </c>
      <c r="G140" s="965">
        <f t="shared" si="8"/>
        <v>0</v>
      </c>
      <c r="H140" s="963"/>
      <c r="I140" s="144"/>
    </row>
    <row r="141" spans="1:9" ht="12.75">
      <c r="A141" s="963"/>
      <c r="B141" s="967">
        <v>42005</v>
      </c>
      <c r="C141" s="963">
        <v>9.55</v>
      </c>
      <c r="D141" s="965">
        <f t="shared" si="5"/>
        <v>1</v>
      </c>
      <c r="E141" s="965">
        <f t="shared" si="6"/>
        <v>0</v>
      </c>
      <c r="F141" s="965">
        <f t="shared" si="7"/>
        <v>0</v>
      </c>
      <c r="G141" s="965">
        <f t="shared" si="8"/>
        <v>9.55</v>
      </c>
      <c r="H141" s="963"/>
      <c r="I141" s="144"/>
    </row>
    <row r="142" spans="1:9" ht="12.75">
      <c r="A142" s="963"/>
      <c r="B142" s="966">
        <v>42370</v>
      </c>
      <c r="C142" s="963">
        <v>8.5</v>
      </c>
      <c r="D142" s="965">
        <f t="shared" si="5"/>
        <v>1</v>
      </c>
      <c r="E142" s="965">
        <f t="shared" si="6"/>
        <v>1</v>
      </c>
      <c r="F142" s="965">
        <f t="shared" si="7"/>
        <v>1</v>
      </c>
      <c r="G142" s="965">
        <f t="shared" si="8"/>
        <v>8.5</v>
      </c>
      <c r="H142" s="963"/>
      <c r="I142" s="144"/>
    </row>
    <row r="143" spans="1:9" ht="12.75">
      <c r="A143" s="963"/>
      <c r="B143" s="966">
        <v>73415</v>
      </c>
      <c r="C143" s="963"/>
      <c r="D143" s="965">
        <f t="shared" si="5"/>
        <v>0</v>
      </c>
      <c r="E143" s="965">
        <f t="shared" si="6"/>
        <v>1</v>
      </c>
      <c r="F143" s="965">
        <f t="shared" si="7"/>
        <v>0</v>
      </c>
      <c r="G143" s="965">
        <f t="shared" si="8"/>
        <v>0</v>
      </c>
      <c r="H143" s="963"/>
      <c r="I143" s="144"/>
    </row>
    <row r="144" spans="1:9" ht="12.75">
      <c r="A144" s="963"/>
      <c r="B144" s="963" t="s">
        <v>432</v>
      </c>
      <c r="C144" s="963"/>
      <c r="D144" s="965">
        <f t="shared" si="5"/>
        <v>0</v>
      </c>
      <c r="E144" s="965">
        <f t="shared" si="6"/>
        <v>0</v>
      </c>
      <c r="F144" s="965">
        <f t="shared" si="7"/>
        <v>0</v>
      </c>
      <c r="G144" s="965">
        <f t="shared" si="8"/>
        <v>0</v>
      </c>
      <c r="H144" s="963"/>
      <c r="I144" s="144"/>
    </row>
    <row r="145" spans="1:9" ht="12.75">
      <c r="A145" s="963"/>
      <c r="B145" s="966">
        <v>41852</v>
      </c>
      <c r="C145" s="963">
        <v>9.9</v>
      </c>
      <c r="D145" s="965">
        <f t="shared" si="5"/>
        <v>1</v>
      </c>
      <c r="E145" s="965">
        <f t="shared" si="6"/>
        <v>0</v>
      </c>
      <c r="F145" s="965">
        <f t="shared" si="7"/>
        <v>0</v>
      </c>
      <c r="G145" s="965">
        <f t="shared" si="8"/>
        <v>9.9</v>
      </c>
      <c r="H145" s="963"/>
      <c r="I145" s="144"/>
    </row>
    <row r="146" spans="1:9" ht="12.75">
      <c r="A146" s="963"/>
      <c r="B146" s="966">
        <v>42125</v>
      </c>
      <c r="C146" s="963">
        <v>10</v>
      </c>
      <c r="D146" s="965">
        <f t="shared" si="5"/>
        <v>1</v>
      </c>
      <c r="E146" s="965">
        <f t="shared" si="6"/>
        <v>0</v>
      </c>
      <c r="F146" s="965">
        <f t="shared" si="7"/>
        <v>0</v>
      </c>
      <c r="G146" s="965">
        <f t="shared" si="8"/>
        <v>10</v>
      </c>
      <c r="H146" s="963"/>
      <c r="I146" s="144"/>
    </row>
    <row r="147" spans="1:9" ht="12.75">
      <c r="A147" s="963"/>
      <c r="B147" s="966">
        <v>42491</v>
      </c>
      <c r="C147" s="963">
        <v>10.1</v>
      </c>
      <c r="D147" s="965">
        <f t="shared" si="5"/>
        <v>1</v>
      </c>
      <c r="E147" s="965">
        <f t="shared" si="6"/>
        <v>1</v>
      </c>
      <c r="F147" s="965">
        <f t="shared" si="7"/>
        <v>1</v>
      </c>
      <c r="G147" s="965">
        <f t="shared" si="8"/>
        <v>10.1</v>
      </c>
      <c r="H147" s="963"/>
      <c r="I147" s="144"/>
    </row>
    <row r="148" spans="1:9" ht="12.75">
      <c r="A148" s="963"/>
      <c r="B148" s="966">
        <v>73415</v>
      </c>
      <c r="C148" s="963"/>
      <c r="D148" s="965">
        <f t="shared" si="5"/>
        <v>0</v>
      </c>
      <c r="E148" s="965">
        <f t="shared" si="6"/>
        <v>1</v>
      </c>
      <c r="F148" s="965">
        <f t="shared" si="7"/>
        <v>0</v>
      </c>
      <c r="G148" s="965">
        <f t="shared" si="8"/>
        <v>0</v>
      </c>
      <c r="H148" s="963"/>
      <c r="I148" s="144"/>
    </row>
    <row r="149" spans="1:9" ht="12.75">
      <c r="A149" s="963"/>
      <c r="B149" s="966" t="s">
        <v>619</v>
      </c>
      <c r="C149" s="963"/>
      <c r="D149" s="965"/>
      <c r="E149" s="965"/>
      <c r="F149" s="965"/>
      <c r="G149" s="965">
        <f t="shared" si="8"/>
        <v>0</v>
      </c>
      <c r="H149" s="963"/>
      <c r="I149" s="144"/>
    </row>
    <row r="150" spans="1:9" ht="12.75">
      <c r="A150" s="963"/>
      <c r="B150" s="966">
        <v>41883</v>
      </c>
      <c r="C150" s="963">
        <v>10.25</v>
      </c>
      <c r="D150" s="965">
        <f aca="true" t="shared" si="9" ref="D150:D158">IF($D$103&gt;B150,1,0)</f>
        <v>1</v>
      </c>
      <c r="E150" s="965">
        <f aca="true" t="shared" si="10" ref="E150:E157">IF($D$103&lt;B151,1,0)</f>
        <v>0</v>
      </c>
      <c r="F150" s="965">
        <f aca="true" t="shared" si="11" ref="F150:F157">IF(D150+E150=2,1,0)</f>
        <v>0</v>
      </c>
      <c r="G150" s="965">
        <f t="shared" si="8"/>
        <v>10.25</v>
      </c>
      <c r="H150" s="963"/>
      <c r="I150" s="144"/>
    </row>
    <row r="151" spans="1:8" ht="12.75">
      <c r="A151" s="963"/>
      <c r="B151" s="966">
        <v>42125</v>
      </c>
      <c r="C151" s="963">
        <v>10.5</v>
      </c>
      <c r="D151" s="965">
        <f t="shared" si="9"/>
        <v>1</v>
      </c>
      <c r="E151" s="965">
        <f t="shared" si="10"/>
        <v>0</v>
      </c>
      <c r="F151" s="965">
        <f t="shared" si="11"/>
        <v>0</v>
      </c>
      <c r="G151" s="965">
        <f t="shared" si="8"/>
        <v>10.5</v>
      </c>
      <c r="H151" s="963"/>
    </row>
    <row r="152" spans="1:8" ht="12.75">
      <c r="A152" s="963"/>
      <c r="B152" s="966">
        <v>42459</v>
      </c>
      <c r="C152" s="963">
        <v>10.5</v>
      </c>
      <c r="D152" s="965">
        <f t="shared" si="9"/>
        <v>1</v>
      </c>
      <c r="E152" s="965">
        <f t="shared" si="10"/>
        <v>1</v>
      </c>
      <c r="F152" s="965">
        <f t="shared" si="11"/>
        <v>1</v>
      </c>
      <c r="G152" s="965">
        <f t="shared" si="8"/>
        <v>10.5</v>
      </c>
      <c r="H152" s="963"/>
    </row>
    <row r="153" spans="1:8" ht="12.75">
      <c r="A153" s="963"/>
      <c r="B153" s="966">
        <v>42824</v>
      </c>
      <c r="C153" s="963">
        <v>10.5</v>
      </c>
      <c r="D153" s="965">
        <f t="shared" si="9"/>
        <v>0</v>
      </c>
      <c r="E153" s="965">
        <f t="shared" si="10"/>
        <v>1</v>
      </c>
      <c r="F153" s="965">
        <f t="shared" si="11"/>
        <v>0</v>
      </c>
      <c r="G153" s="965">
        <f t="shared" si="8"/>
        <v>10.5</v>
      </c>
      <c r="H153" s="963"/>
    </row>
    <row r="154" spans="1:8" ht="12.75">
      <c r="A154" s="963"/>
      <c r="B154" s="963" t="s">
        <v>620</v>
      </c>
      <c r="C154" s="963"/>
      <c r="D154" s="965">
        <f t="shared" si="9"/>
        <v>0</v>
      </c>
      <c r="E154" s="965">
        <f t="shared" si="10"/>
        <v>0</v>
      </c>
      <c r="F154" s="965">
        <f t="shared" si="11"/>
        <v>0</v>
      </c>
      <c r="G154" s="965">
        <f t="shared" si="8"/>
        <v>0</v>
      </c>
      <c r="H154" s="963"/>
    </row>
    <row r="155" spans="1:8" ht="12.75">
      <c r="A155" s="963"/>
      <c r="B155" s="966">
        <v>41760</v>
      </c>
      <c r="C155" s="963">
        <v>11.25</v>
      </c>
      <c r="D155" s="965">
        <f t="shared" si="9"/>
        <v>1</v>
      </c>
      <c r="E155" s="965">
        <f t="shared" si="10"/>
        <v>0</v>
      </c>
      <c r="F155" s="965">
        <f t="shared" si="11"/>
        <v>0</v>
      </c>
      <c r="G155" s="965">
        <f t="shared" si="8"/>
        <v>11.25</v>
      </c>
      <c r="H155" s="963"/>
    </row>
    <row r="156" spans="1:8" ht="12.75">
      <c r="A156" s="963"/>
      <c r="B156" s="966">
        <v>42125</v>
      </c>
      <c r="C156" s="963">
        <v>8.5</v>
      </c>
      <c r="D156" s="965">
        <f t="shared" si="9"/>
        <v>1</v>
      </c>
      <c r="E156" s="965">
        <f t="shared" si="10"/>
        <v>0</v>
      </c>
      <c r="F156" s="965">
        <f t="shared" si="11"/>
        <v>0</v>
      </c>
      <c r="G156" s="965">
        <f t="shared" si="8"/>
        <v>8.5</v>
      </c>
      <c r="H156" s="963"/>
    </row>
    <row r="157" spans="1:8" ht="12.75">
      <c r="A157" s="963"/>
      <c r="B157" s="966">
        <v>42369</v>
      </c>
      <c r="C157" s="963">
        <v>11.35</v>
      </c>
      <c r="D157" s="965">
        <f t="shared" si="9"/>
        <v>1</v>
      </c>
      <c r="E157" s="965">
        <f t="shared" si="10"/>
        <v>1</v>
      </c>
      <c r="F157" s="965">
        <f t="shared" si="11"/>
        <v>1</v>
      </c>
      <c r="G157" s="965">
        <f t="shared" si="8"/>
        <v>11.35</v>
      </c>
      <c r="H157" s="963"/>
    </row>
    <row r="158" spans="1:8" ht="12.75">
      <c r="A158" s="963"/>
      <c r="B158" s="966">
        <v>42855</v>
      </c>
      <c r="C158" s="963">
        <v>11.35</v>
      </c>
      <c r="D158" s="965">
        <f t="shared" si="9"/>
        <v>0</v>
      </c>
      <c r="E158" s="965"/>
      <c r="F158" s="965"/>
      <c r="G158" s="965">
        <f t="shared" si="8"/>
        <v>11.35</v>
      </c>
      <c r="H158" s="963"/>
    </row>
    <row r="159" spans="1:8" ht="12.75">
      <c r="A159" s="963"/>
      <c r="B159" s="963" t="s">
        <v>628</v>
      </c>
      <c r="C159" s="963"/>
      <c r="D159" s="965"/>
      <c r="E159" s="965"/>
      <c r="F159" s="965"/>
      <c r="G159" s="965"/>
      <c r="H159" s="963"/>
    </row>
    <row r="160" spans="1:8" ht="12.75">
      <c r="A160" s="963"/>
      <c r="B160" s="966">
        <v>42005</v>
      </c>
      <c r="C160" s="963">
        <v>7.4</v>
      </c>
      <c r="D160" s="965">
        <f>IF($D$103&gt;B160,1,0)</f>
        <v>1</v>
      </c>
      <c r="E160" s="965">
        <f>IF($D$103&lt;B161,1,0)</f>
        <v>0</v>
      </c>
      <c r="F160" s="965">
        <f>IF(D160+E160=2,1,0)</f>
        <v>0</v>
      </c>
      <c r="G160" s="965">
        <f>C160</f>
        <v>7.4</v>
      </c>
      <c r="H160" s="963"/>
    </row>
    <row r="161" spans="1:8" ht="12.75">
      <c r="A161" s="963"/>
      <c r="B161" s="966">
        <v>42370</v>
      </c>
      <c r="C161" s="963">
        <v>8</v>
      </c>
      <c r="D161" s="965">
        <f>IF($D$103&gt;B161,1,0)</f>
        <v>1</v>
      </c>
      <c r="E161" s="965">
        <f>IF($D$103&lt;B162,1,0)</f>
        <v>1</v>
      </c>
      <c r="F161" s="965">
        <f>IF(D161+E161=2,1,0)</f>
        <v>1</v>
      </c>
      <c r="G161" s="965">
        <f>C161</f>
        <v>8</v>
      </c>
      <c r="H161" s="963"/>
    </row>
    <row r="162" spans="1:8" ht="12.75">
      <c r="A162" s="963"/>
      <c r="B162" s="966">
        <v>42736</v>
      </c>
      <c r="C162" s="963">
        <v>8.6</v>
      </c>
      <c r="D162" s="965">
        <f>IF($D$103&gt;B162,1,0)</f>
        <v>0</v>
      </c>
      <c r="E162" s="965">
        <f>IF($D$103&lt;B163,1,0)</f>
        <v>1</v>
      </c>
      <c r="F162" s="965">
        <f>IF(D162+E162=2,1,0)</f>
        <v>0</v>
      </c>
      <c r="G162" s="965">
        <f>C162</f>
        <v>8.6</v>
      </c>
      <c r="H162" s="963"/>
    </row>
    <row r="163" spans="1:8" ht="12.75">
      <c r="A163" s="963"/>
      <c r="B163" s="966">
        <v>43040</v>
      </c>
      <c r="C163" s="963">
        <v>9.1</v>
      </c>
      <c r="D163" s="965">
        <f>IF($D$103&gt;B163,1,0)</f>
        <v>0</v>
      </c>
      <c r="E163" s="965">
        <f>IF($D$103&lt;B164,1,0)</f>
        <v>0</v>
      </c>
      <c r="F163" s="965">
        <f>IF(D163+E163=2,1,0)</f>
        <v>0</v>
      </c>
      <c r="G163" s="965">
        <f>C163</f>
        <v>9.1</v>
      </c>
      <c r="H163" s="963"/>
    </row>
    <row r="164" spans="1:8" ht="12.75">
      <c r="A164" s="963"/>
      <c r="B164" s="963"/>
      <c r="C164" s="963">
        <v>8.5</v>
      </c>
      <c r="D164" s="965">
        <f>IF($D$103&gt;B164,1,0)</f>
        <v>1</v>
      </c>
      <c r="E164" s="965">
        <f>IF($D$103&lt;B165,1,0)</f>
        <v>0</v>
      </c>
      <c r="F164" s="965">
        <f>IF(D164+E164=2,1,0)</f>
        <v>0</v>
      </c>
      <c r="G164" s="965">
        <f>C164</f>
        <v>8.5</v>
      </c>
      <c r="H164" s="963"/>
    </row>
    <row r="165" spans="1:8" ht="12.75">
      <c r="A165" s="963"/>
      <c r="B165" s="963"/>
      <c r="C165" s="963"/>
      <c r="D165" s="965"/>
      <c r="E165" s="965"/>
      <c r="F165" s="965"/>
      <c r="G165" s="965"/>
      <c r="H165" s="963"/>
    </row>
    <row r="166" spans="1:8" ht="12.75">
      <c r="A166" s="963"/>
      <c r="B166" s="963"/>
      <c r="C166" s="963"/>
      <c r="D166" s="963"/>
      <c r="E166" s="963"/>
      <c r="F166" s="963"/>
      <c r="G166" s="963"/>
      <c r="H166" s="963"/>
    </row>
    <row r="167" spans="1:8" ht="12.75">
      <c r="A167" s="963"/>
      <c r="B167" s="963"/>
      <c r="C167" s="963"/>
      <c r="D167" s="963"/>
      <c r="E167" s="963"/>
      <c r="F167" s="963"/>
      <c r="G167" s="963"/>
      <c r="H167" s="963"/>
    </row>
    <row r="168" spans="1:8" ht="12.75">
      <c r="A168" s="963"/>
      <c r="B168" s="963"/>
      <c r="C168" s="963"/>
      <c r="D168" s="963"/>
      <c r="E168" s="963"/>
      <c r="F168" s="963"/>
      <c r="G168" s="963"/>
      <c r="H168" s="963"/>
    </row>
    <row r="169" spans="1:8" ht="12.75">
      <c r="A169" s="963"/>
      <c r="B169" s="963"/>
      <c r="C169" s="963"/>
      <c r="D169" s="963"/>
      <c r="E169" s="963"/>
      <c r="F169" s="963"/>
      <c r="G169" s="963"/>
      <c r="H169" s="963"/>
    </row>
    <row r="170" spans="1:8" ht="12.75">
      <c r="A170" s="963"/>
      <c r="B170" s="963"/>
      <c r="C170" s="963"/>
      <c r="D170" s="963"/>
      <c r="E170" s="963"/>
      <c r="F170" s="963"/>
      <c r="G170" s="963"/>
      <c r="H170" s="963"/>
    </row>
    <row r="171" spans="1:8" ht="12.75">
      <c r="A171" s="963"/>
      <c r="B171" s="963"/>
      <c r="C171" s="963"/>
      <c r="D171" s="963"/>
      <c r="E171" s="963"/>
      <c r="F171" s="963"/>
      <c r="G171" s="963"/>
      <c r="H171" s="963"/>
    </row>
    <row r="172" spans="1:8" ht="12.75">
      <c r="A172" s="963"/>
      <c r="B172" s="963"/>
      <c r="C172" s="963"/>
      <c r="D172" s="963"/>
      <c r="E172" s="963"/>
      <c r="F172" s="963"/>
      <c r="G172" s="963"/>
      <c r="H172" s="963"/>
    </row>
    <row r="173" spans="1:8" ht="12.75">
      <c r="A173" s="963"/>
      <c r="B173" s="963"/>
      <c r="C173" s="963"/>
      <c r="D173" s="963"/>
      <c r="E173" s="963"/>
      <c r="F173" s="963"/>
      <c r="G173" s="963"/>
      <c r="H173" s="963"/>
    </row>
  </sheetData>
  <sheetProtection selectLockedCells="1"/>
  <dataValidations count="1">
    <dataValidation errorStyle="information" type="decimal" operator="notEqual" allowBlank="1" showInputMessage="1" showErrorMessage="1" prompt="Hier bitte nur Zahlen eingeben" error="Hier bitte nur Zahlen eingeben" sqref="H5:V102">
      <formula1>-1000</formula1>
    </dataValidation>
  </dataValidations>
  <printOptions/>
  <pageMargins left="0.3937007874015748" right="0.3937007874015748" top="0.3937007874015748" bottom="0.3937007874015748" header="0" footer="0"/>
  <pageSetup horizontalDpi="600" verticalDpi="600" orientation="landscape" paperSize="9" scale="60" r:id="rId3"/>
  <legacyDrawing r:id="rId2"/>
</worksheet>
</file>

<file path=xl/worksheets/sheet19.xml><?xml version="1.0" encoding="utf-8"?>
<worksheet xmlns="http://schemas.openxmlformats.org/spreadsheetml/2006/main" xmlns:r="http://schemas.openxmlformats.org/officeDocument/2006/relationships">
  <sheetPr codeName="Tabelle13"/>
  <dimension ref="A1:E53"/>
  <sheetViews>
    <sheetView zoomScalePageLayoutView="0" workbookViewId="0" topLeftCell="A1">
      <selection activeCell="A2" sqref="A2"/>
    </sheetView>
  </sheetViews>
  <sheetFormatPr defaultColWidth="11.421875" defaultRowHeight="12.75"/>
  <cols>
    <col min="1" max="1" width="23.8515625" style="0" customWidth="1"/>
    <col min="2" max="2" width="17.57421875" style="0" customWidth="1"/>
    <col min="3" max="3" width="45.28125" style="0" customWidth="1"/>
  </cols>
  <sheetData>
    <row r="1" spans="1:5" ht="12.75">
      <c r="A1" s="8" t="s">
        <v>86</v>
      </c>
      <c r="B1" s="8" t="s">
        <v>87</v>
      </c>
      <c r="C1" s="8" t="s">
        <v>111</v>
      </c>
      <c r="D1" s="8" t="s">
        <v>88</v>
      </c>
      <c r="E1" s="8"/>
    </row>
    <row r="2" spans="1:4" ht="12.75">
      <c r="A2" t="s">
        <v>76</v>
      </c>
      <c r="B2" t="s">
        <v>81</v>
      </c>
      <c r="C2" t="s">
        <v>110</v>
      </c>
      <c r="D2" t="s">
        <v>338</v>
      </c>
    </row>
    <row r="3" spans="2:4" ht="12.75">
      <c r="B3" t="s">
        <v>82</v>
      </c>
      <c r="C3" t="s">
        <v>112</v>
      </c>
      <c r="D3" t="s">
        <v>339</v>
      </c>
    </row>
    <row r="4" spans="1:4" ht="12.75">
      <c r="A4" t="s">
        <v>8</v>
      </c>
      <c r="B4" t="s">
        <v>81</v>
      </c>
      <c r="C4" t="s">
        <v>113</v>
      </c>
      <c r="D4" t="s">
        <v>560</v>
      </c>
    </row>
    <row r="5" spans="2:4" ht="12.75">
      <c r="B5" t="s">
        <v>82</v>
      </c>
      <c r="C5" t="s">
        <v>114</v>
      </c>
      <c r="D5" t="s">
        <v>344</v>
      </c>
    </row>
    <row r="6" spans="1:2" ht="12.75">
      <c r="A6" t="s">
        <v>10</v>
      </c>
      <c r="B6" t="s">
        <v>81</v>
      </c>
    </row>
    <row r="7" spans="2:4" ht="12.75">
      <c r="B7" t="s">
        <v>82</v>
      </c>
      <c r="C7" t="s">
        <v>115</v>
      </c>
      <c r="D7" t="s">
        <v>347</v>
      </c>
    </row>
    <row r="8" spans="1:2" ht="12.75">
      <c r="A8" t="s">
        <v>89</v>
      </c>
      <c r="B8" t="s">
        <v>81</v>
      </c>
    </row>
    <row r="9" spans="2:4" ht="12.75">
      <c r="B9" t="s">
        <v>82</v>
      </c>
      <c r="C9" t="s">
        <v>116</v>
      </c>
      <c r="D9" t="s">
        <v>345</v>
      </c>
    </row>
    <row r="10" spans="1:2" ht="12.75">
      <c r="A10" t="s">
        <v>90</v>
      </c>
      <c r="B10" t="s">
        <v>81</v>
      </c>
    </row>
    <row r="11" ht="12.75">
      <c r="B11" t="s">
        <v>82</v>
      </c>
    </row>
    <row r="12" spans="1:2" ht="12.75">
      <c r="A12" t="s">
        <v>92</v>
      </c>
      <c r="B12" t="s">
        <v>81</v>
      </c>
    </row>
    <row r="13" ht="12.75">
      <c r="B13" t="s">
        <v>82</v>
      </c>
    </row>
    <row r="14" spans="1:2" ht="12.75">
      <c r="A14" t="s">
        <v>91</v>
      </c>
      <c r="B14" t="s">
        <v>81</v>
      </c>
    </row>
    <row r="15" ht="12.75">
      <c r="B15" t="s">
        <v>82</v>
      </c>
    </row>
    <row r="16" spans="1:2" ht="12.75">
      <c r="A16" t="s">
        <v>93</v>
      </c>
      <c r="B16" t="s">
        <v>81</v>
      </c>
    </row>
    <row r="17" ht="12.75">
      <c r="B17" t="s">
        <v>82</v>
      </c>
    </row>
    <row r="18" spans="1:2" ht="12.75">
      <c r="A18" t="s">
        <v>94</v>
      </c>
      <c r="B18" t="s">
        <v>81</v>
      </c>
    </row>
    <row r="19" ht="12.75">
      <c r="B19" t="s">
        <v>82</v>
      </c>
    </row>
    <row r="20" spans="1:2" ht="12.75">
      <c r="A20" t="s">
        <v>95</v>
      </c>
      <c r="B20" t="s">
        <v>81</v>
      </c>
    </row>
    <row r="21" ht="12.75">
      <c r="B21" t="s">
        <v>82</v>
      </c>
    </row>
    <row r="22" spans="1:2" ht="12.75">
      <c r="A22" t="s">
        <v>96</v>
      </c>
      <c r="B22" t="s">
        <v>81</v>
      </c>
    </row>
    <row r="23" ht="12.75">
      <c r="B23" t="s">
        <v>82</v>
      </c>
    </row>
    <row r="24" spans="1:2" ht="12.75">
      <c r="A24" t="s">
        <v>97</v>
      </c>
      <c r="B24" t="s">
        <v>81</v>
      </c>
    </row>
    <row r="25" ht="12.75">
      <c r="B25" t="s">
        <v>82</v>
      </c>
    </row>
    <row r="26" spans="1:2" ht="12.75">
      <c r="A26" t="s">
        <v>98</v>
      </c>
      <c r="B26" t="s">
        <v>81</v>
      </c>
    </row>
    <row r="27" ht="12.75">
      <c r="B27" t="s">
        <v>82</v>
      </c>
    </row>
    <row r="28" spans="1:2" ht="12.75">
      <c r="A28" t="s">
        <v>99</v>
      </c>
      <c r="B28" t="s">
        <v>81</v>
      </c>
    </row>
    <row r="29" ht="12.75">
      <c r="B29" t="s">
        <v>82</v>
      </c>
    </row>
    <row r="30" spans="1:2" ht="12.75">
      <c r="A30" t="s">
        <v>100</v>
      </c>
      <c r="B30" t="s">
        <v>81</v>
      </c>
    </row>
    <row r="31" ht="12.75">
      <c r="B31" t="s">
        <v>82</v>
      </c>
    </row>
    <row r="32" spans="1:2" ht="12.75">
      <c r="A32" t="s">
        <v>101</v>
      </c>
      <c r="B32" t="s">
        <v>81</v>
      </c>
    </row>
    <row r="33" ht="12.75">
      <c r="B33" t="s">
        <v>82</v>
      </c>
    </row>
    <row r="34" spans="1:2" ht="12.75">
      <c r="A34" t="s">
        <v>102</v>
      </c>
      <c r="B34" t="s">
        <v>81</v>
      </c>
    </row>
    <row r="35" ht="12.75">
      <c r="B35" t="s">
        <v>82</v>
      </c>
    </row>
    <row r="36" spans="1:2" ht="12.75">
      <c r="A36" t="s">
        <v>103</v>
      </c>
      <c r="B36" t="s">
        <v>81</v>
      </c>
    </row>
    <row r="37" ht="12.75">
      <c r="B37" t="s">
        <v>82</v>
      </c>
    </row>
    <row r="38" spans="1:2" ht="12.75">
      <c r="A38" t="s">
        <v>105</v>
      </c>
      <c r="B38" t="s">
        <v>81</v>
      </c>
    </row>
    <row r="39" ht="12.75">
      <c r="B39" t="s">
        <v>82</v>
      </c>
    </row>
    <row r="40" spans="1:2" ht="12.75">
      <c r="A40" t="s">
        <v>104</v>
      </c>
      <c r="B40" t="s">
        <v>81</v>
      </c>
    </row>
    <row r="41" ht="12.75">
      <c r="B41" t="s">
        <v>82</v>
      </c>
    </row>
    <row r="42" spans="1:2" ht="12.75">
      <c r="A42" t="s">
        <v>106</v>
      </c>
      <c r="B42" t="s">
        <v>81</v>
      </c>
    </row>
    <row r="43" spans="2:4" ht="12.75">
      <c r="B43" t="s">
        <v>82</v>
      </c>
      <c r="C43" t="s">
        <v>117</v>
      </c>
      <c r="D43" t="s">
        <v>348</v>
      </c>
    </row>
    <row r="44" spans="1:2" ht="12.75">
      <c r="A44" t="s">
        <v>107</v>
      </c>
      <c r="B44" t="s">
        <v>81</v>
      </c>
    </row>
    <row r="45" spans="2:4" ht="12.75">
      <c r="B45" t="s">
        <v>82</v>
      </c>
      <c r="C45" t="s">
        <v>118</v>
      </c>
      <c r="D45" t="s">
        <v>343</v>
      </c>
    </row>
    <row r="46" spans="1:2" ht="12.75">
      <c r="A46" t="s">
        <v>108</v>
      </c>
      <c r="B46" t="s">
        <v>81</v>
      </c>
    </row>
    <row r="47" ht="12.75">
      <c r="B47" t="s">
        <v>82</v>
      </c>
    </row>
    <row r="48" spans="1:2" ht="12.75">
      <c r="A48" t="s">
        <v>109</v>
      </c>
      <c r="B48" t="s">
        <v>81</v>
      </c>
    </row>
    <row r="49" spans="2:4" ht="12.75">
      <c r="B49" t="s">
        <v>82</v>
      </c>
      <c r="D49" t="s">
        <v>340</v>
      </c>
    </row>
    <row r="50" spans="1:4" ht="12.75">
      <c r="A50" t="s">
        <v>119</v>
      </c>
      <c r="B50" t="s">
        <v>81</v>
      </c>
      <c r="D50" t="s">
        <v>341</v>
      </c>
    </row>
    <row r="51" spans="2:4" ht="12.75">
      <c r="B51" t="s">
        <v>82</v>
      </c>
      <c r="D51" t="s">
        <v>342</v>
      </c>
    </row>
    <row r="52" spans="1:4" ht="12.75">
      <c r="A52" t="s">
        <v>385</v>
      </c>
      <c r="B52" t="s">
        <v>81</v>
      </c>
      <c r="D52" t="s">
        <v>386</v>
      </c>
    </row>
    <row r="53" spans="2:4" ht="12.75">
      <c r="B53" t="s">
        <v>82</v>
      </c>
      <c r="D53" t="s">
        <v>387</v>
      </c>
    </row>
  </sheetData>
  <sheetProtection password="9489" sheet="1" objects="1" scenarios="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3">
    <tabColor indexed="52"/>
  </sheetPr>
  <dimension ref="A1:AI59"/>
  <sheetViews>
    <sheetView showGridLines="0" zoomScalePageLayoutView="0" workbookViewId="0" topLeftCell="A10">
      <selection activeCell="L14" sqref="L14:M15"/>
    </sheetView>
  </sheetViews>
  <sheetFormatPr defaultColWidth="11.421875" defaultRowHeight="12.75"/>
  <cols>
    <col min="1" max="1" width="4.8515625" style="0" customWidth="1"/>
    <col min="2" max="2" width="25.57421875" style="0" customWidth="1"/>
    <col min="3" max="3" width="1.421875" style="0" customWidth="1"/>
    <col min="5" max="5" width="1.421875" style="0" customWidth="1"/>
    <col min="7" max="7" width="1.421875" style="0" customWidth="1"/>
    <col min="9" max="9" width="1.421875" style="0" customWidth="1"/>
    <col min="11" max="11" width="1.421875" style="0" customWidth="1"/>
    <col min="13" max="13" width="1.421875" style="0" customWidth="1"/>
    <col min="14" max="14" width="13.57421875" style="0" customWidth="1"/>
    <col min="15" max="15" width="12.57421875" style="0" customWidth="1"/>
  </cols>
  <sheetData>
    <row r="1" spans="1:13" ht="20.25">
      <c r="A1" s="495">
        <f>Deckblatt!D5</f>
        <v>0</v>
      </c>
      <c r="B1" s="495"/>
      <c r="C1" s="495"/>
      <c r="D1" s="495"/>
      <c r="E1" s="495"/>
      <c r="F1" s="495"/>
      <c r="G1" s="495"/>
      <c r="H1" s="288"/>
      <c r="I1" s="288"/>
      <c r="J1" s="288"/>
      <c r="K1" s="288"/>
      <c r="L1" s="494" t="s">
        <v>439</v>
      </c>
      <c r="M1" s="494"/>
    </row>
    <row r="2" spans="1:13" ht="12.75">
      <c r="A2" s="4"/>
      <c r="H2" s="502" t="s">
        <v>440</v>
      </c>
      <c r="I2" s="503"/>
      <c r="J2" s="503"/>
      <c r="K2" s="503"/>
      <c r="L2" s="503"/>
      <c r="M2" s="503"/>
    </row>
    <row r="3" spans="1:13" ht="12.75">
      <c r="A3" s="504" t="s">
        <v>49</v>
      </c>
      <c r="B3" s="504"/>
      <c r="C3" s="504"/>
      <c r="D3" s="504"/>
      <c r="E3" s="504"/>
      <c r="F3" s="496"/>
      <c r="G3" s="291"/>
      <c r="H3" s="43" t="s">
        <v>48</v>
      </c>
      <c r="I3" s="9"/>
      <c r="J3" s="9"/>
      <c r="K3" s="9"/>
      <c r="L3" s="25" t="s">
        <v>441</v>
      </c>
      <c r="M3" s="20"/>
    </row>
    <row r="4" spans="1:13" ht="15.75" customHeight="1">
      <c r="A4" s="505">
        <f>Deckblatt!D8</f>
      </c>
      <c r="B4" s="482"/>
      <c r="C4" s="482"/>
      <c r="D4" s="482"/>
      <c r="E4" s="482"/>
      <c r="F4" s="482"/>
      <c r="G4" s="280"/>
      <c r="H4" s="506">
        <f>Deckblatt!D7</f>
      </c>
      <c r="I4" s="497"/>
      <c r="J4" s="497"/>
      <c r="K4" s="498"/>
      <c r="L4" s="507">
        <f ca="1">TODAY()</f>
        <v>42648</v>
      </c>
      <c r="M4" s="498"/>
    </row>
    <row r="5" spans="1:13" ht="12.75" customHeight="1">
      <c r="A5" s="496" t="s">
        <v>442</v>
      </c>
      <c r="B5" s="497"/>
      <c r="C5" s="497"/>
      <c r="D5" s="497"/>
      <c r="E5" s="497"/>
      <c r="F5" s="497"/>
      <c r="G5" s="497"/>
      <c r="H5" s="497"/>
      <c r="I5" s="497"/>
      <c r="J5" s="497"/>
      <c r="K5" s="497"/>
      <c r="L5" s="497"/>
      <c r="M5" s="498"/>
    </row>
    <row r="6" spans="1:13" ht="21" customHeight="1">
      <c r="A6" s="499">
        <f>Deckblatt!D6</f>
      </c>
      <c r="B6" s="500"/>
      <c r="C6" s="500"/>
      <c r="D6" s="500"/>
      <c r="E6" s="500"/>
      <c r="F6" s="500"/>
      <c r="G6" s="500"/>
      <c r="H6" s="500"/>
      <c r="I6" s="500"/>
      <c r="J6" s="500"/>
      <c r="K6" s="500"/>
      <c r="L6" s="500"/>
      <c r="M6" s="501"/>
    </row>
    <row r="7" spans="1:13" ht="12.75" customHeight="1">
      <c r="A7" s="508"/>
      <c r="B7" s="482"/>
      <c r="C7" s="482"/>
      <c r="D7" s="482"/>
      <c r="E7" s="482"/>
      <c r="F7" s="482"/>
      <c r="G7" s="280"/>
      <c r="H7" s="280"/>
      <c r="I7" s="280"/>
      <c r="J7" s="280"/>
      <c r="K7" s="280"/>
      <c r="L7" s="280"/>
      <c r="M7" s="284"/>
    </row>
    <row r="8" spans="1:13" ht="21" customHeight="1">
      <c r="A8" s="509">
        <f>Deckblatt!E10</f>
        <v>0</v>
      </c>
      <c r="B8" s="510"/>
      <c r="C8" s="510"/>
      <c r="D8" s="510"/>
      <c r="E8" s="510"/>
      <c r="F8" s="510"/>
      <c r="G8" s="510"/>
      <c r="H8" s="510"/>
      <c r="I8" s="510"/>
      <c r="J8" s="510"/>
      <c r="K8" s="510"/>
      <c r="L8" s="510"/>
      <c r="M8" s="511"/>
    </row>
    <row r="9" spans="2:12" ht="12.75">
      <c r="B9" s="11"/>
      <c r="C9" s="11"/>
      <c r="D9" s="10"/>
      <c r="E9" s="10"/>
      <c r="F9" s="10"/>
      <c r="G9" s="10"/>
      <c r="H9" s="516"/>
      <c r="I9" s="516"/>
      <c r="J9" s="516"/>
      <c r="K9" s="516"/>
      <c r="L9" s="516"/>
    </row>
    <row r="10" spans="1:18" ht="12.75">
      <c r="A10" s="8" t="s">
        <v>51</v>
      </c>
      <c r="L10" s="12"/>
      <c r="M10" s="12"/>
      <c r="O10" s="118"/>
      <c r="P10" s="118"/>
      <c r="Q10" s="118"/>
      <c r="R10" s="118"/>
    </row>
    <row r="11" spans="15:18" ht="12.75">
      <c r="O11" s="118"/>
      <c r="P11" s="118"/>
      <c r="Q11" s="118"/>
      <c r="R11" s="118"/>
    </row>
    <row r="12" spans="1:18" ht="12.75" customHeight="1">
      <c r="A12" s="529" t="s">
        <v>53</v>
      </c>
      <c r="B12" s="531" t="s">
        <v>4</v>
      </c>
      <c r="C12" s="532"/>
      <c r="D12" s="532"/>
      <c r="E12" s="532"/>
      <c r="F12" s="532"/>
      <c r="G12" s="532"/>
      <c r="H12" s="532"/>
      <c r="I12" s="116"/>
      <c r="J12" s="517" t="s">
        <v>54</v>
      </c>
      <c r="K12" s="13"/>
      <c r="L12" s="519"/>
      <c r="M12" s="285"/>
      <c r="O12" s="118" t="s">
        <v>83</v>
      </c>
      <c r="P12" s="118"/>
      <c r="Q12" s="118"/>
      <c r="R12" s="118"/>
    </row>
    <row r="13" spans="1:18" ht="12.75" customHeight="1">
      <c r="A13" s="530"/>
      <c r="B13" s="533"/>
      <c r="C13" s="534"/>
      <c r="D13" s="534"/>
      <c r="E13" s="534"/>
      <c r="F13" s="534"/>
      <c r="G13" s="534"/>
      <c r="H13" s="534"/>
      <c r="I13" s="117"/>
      <c r="J13" s="518"/>
      <c r="K13" s="15"/>
      <c r="L13" s="520"/>
      <c r="M13" s="286"/>
      <c r="O13" s="118"/>
      <c r="P13" s="118"/>
      <c r="Q13" s="118"/>
      <c r="R13" s="118"/>
    </row>
    <row r="14" spans="1:18" ht="12.75">
      <c r="A14" s="300" t="s">
        <v>5</v>
      </c>
      <c r="B14" s="129" t="s">
        <v>6</v>
      </c>
      <c r="C14" s="19"/>
      <c r="D14" s="19"/>
      <c r="E14" s="19"/>
      <c r="F14" s="19"/>
      <c r="G14" s="19"/>
      <c r="H14" s="19"/>
      <c r="I14" s="19"/>
      <c r="J14" s="26"/>
      <c r="K14" s="20"/>
      <c r="L14" s="512"/>
      <c r="M14" s="513"/>
      <c r="O14" s="118" t="e">
        <f>'Vorgabewerte Vergabe'!J6</f>
        <v>#N/A</v>
      </c>
      <c r="P14" s="118" t="e">
        <f>'Vorgabewerte Vergabe'!K6</f>
        <v>#N/A</v>
      </c>
      <c r="Q14" s="118"/>
      <c r="R14" s="125"/>
    </row>
    <row r="15" spans="1:18" ht="12.75">
      <c r="A15" s="299"/>
      <c r="B15" s="21" t="s">
        <v>56</v>
      </c>
      <c r="C15" s="22"/>
      <c r="D15" s="22"/>
      <c r="E15" s="22"/>
      <c r="F15" s="22"/>
      <c r="G15" s="53"/>
      <c r="H15" s="53"/>
      <c r="I15" s="53"/>
      <c r="J15" s="19"/>
      <c r="K15" s="28"/>
      <c r="L15" s="514"/>
      <c r="M15" s="515"/>
      <c r="O15" s="118"/>
      <c r="P15" s="118"/>
      <c r="Q15" s="118"/>
      <c r="R15" s="125"/>
    </row>
    <row r="16" spans="1:18" ht="12.75">
      <c r="A16" s="297" t="s">
        <v>7</v>
      </c>
      <c r="B16" s="35" t="s">
        <v>629</v>
      </c>
      <c r="C16" s="26"/>
      <c r="D16" s="26"/>
      <c r="E16" s="26"/>
      <c r="F16" s="26"/>
      <c r="G16" s="26"/>
      <c r="H16" s="26"/>
      <c r="I16" s="26"/>
      <c r="J16" s="512"/>
      <c r="K16" s="581"/>
      <c r="L16" s="521">
        <f>L14*J16/100</f>
        <v>0</v>
      </c>
      <c r="M16" s="498"/>
      <c r="O16" s="118" t="e">
        <f>'Vorgabewerte Vergabe'!L6</f>
        <v>#N/A</v>
      </c>
      <c r="P16" s="118" t="e">
        <f>'Vorgabewerte Vergabe'!M6</f>
        <v>#N/A</v>
      </c>
      <c r="Q16" s="118"/>
      <c r="R16" s="125"/>
    </row>
    <row r="17" spans="1:18" ht="12.75">
      <c r="A17" s="299"/>
      <c r="B17" s="21" t="s">
        <v>630</v>
      </c>
      <c r="C17" s="22"/>
      <c r="D17" s="22"/>
      <c r="E17" s="22"/>
      <c r="F17" s="22"/>
      <c r="G17" s="53"/>
      <c r="H17" s="53"/>
      <c r="I17" s="22"/>
      <c r="J17" s="582"/>
      <c r="K17" s="583"/>
      <c r="L17" s="509"/>
      <c r="M17" s="511"/>
      <c r="O17" s="118"/>
      <c r="P17" s="118"/>
      <c r="Q17" s="118"/>
      <c r="R17" s="125"/>
    </row>
    <row r="18" spans="1:18" ht="12.75">
      <c r="A18" s="297" t="s">
        <v>9</v>
      </c>
      <c r="B18" s="35" t="s">
        <v>10</v>
      </c>
      <c r="C18" s="26"/>
      <c r="D18" s="26"/>
      <c r="E18" s="26"/>
      <c r="F18" s="26"/>
      <c r="G18" s="26"/>
      <c r="H18" s="26"/>
      <c r="I18" s="28"/>
      <c r="J18" s="512"/>
      <c r="K18" s="581"/>
      <c r="L18" s="521">
        <f>L14*J18/100</f>
        <v>0</v>
      </c>
      <c r="M18" s="522"/>
      <c r="O18" s="118" t="e">
        <f>'Vorgabewerte Vergabe'!N6</f>
        <v>#N/A</v>
      </c>
      <c r="P18" s="118" t="e">
        <f>'Vorgabewerte Vergabe'!O6</f>
        <v>#N/A</v>
      </c>
      <c r="Q18" s="118"/>
      <c r="R18" s="125"/>
    </row>
    <row r="19" spans="1:18" ht="12.75">
      <c r="A19" s="299"/>
      <c r="B19" s="27" t="s">
        <v>446</v>
      </c>
      <c r="C19" s="49"/>
      <c r="D19" s="19"/>
      <c r="E19" s="19"/>
      <c r="F19" s="19"/>
      <c r="G19" s="30"/>
      <c r="H19" s="30"/>
      <c r="I19" s="28"/>
      <c r="J19" s="584"/>
      <c r="K19" s="583"/>
      <c r="L19" s="523"/>
      <c r="M19" s="524"/>
      <c r="O19" s="118"/>
      <c r="P19" s="118"/>
      <c r="Q19" s="118"/>
      <c r="R19" s="125"/>
    </row>
    <row r="20" spans="1:18" ht="12.75">
      <c r="A20" s="297" t="s">
        <v>11</v>
      </c>
      <c r="B20" s="35" t="s">
        <v>12</v>
      </c>
      <c r="C20" s="26"/>
      <c r="D20" s="26"/>
      <c r="E20" s="26"/>
      <c r="F20" s="26"/>
      <c r="G20" s="19"/>
      <c r="H20" s="19"/>
      <c r="I20" s="26"/>
      <c r="J20" s="26"/>
      <c r="K20" s="28"/>
      <c r="L20" s="579">
        <f>SUM(L14:L19)</f>
        <v>0</v>
      </c>
      <c r="M20" s="522"/>
      <c r="O20" s="118"/>
      <c r="P20" s="118"/>
      <c r="Q20" s="118"/>
      <c r="R20" s="125"/>
    </row>
    <row r="21" spans="1:18" ht="12.75">
      <c r="A21" s="299"/>
      <c r="B21" s="29" t="s">
        <v>59</v>
      </c>
      <c r="C21" s="50"/>
      <c r="D21" s="30"/>
      <c r="E21" s="30"/>
      <c r="F21" s="30"/>
      <c r="G21" s="127"/>
      <c r="H21" s="19"/>
      <c r="I21" s="19"/>
      <c r="J21" s="30"/>
      <c r="K21" s="28"/>
      <c r="L21" s="580"/>
      <c r="M21" s="524"/>
      <c r="O21" s="118"/>
      <c r="P21" s="118"/>
      <c r="Q21" s="118"/>
      <c r="R21" s="125"/>
    </row>
    <row r="22" spans="1:18" ht="12.75">
      <c r="A22" s="297" t="s">
        <v>13</v>
      </c>
      <c r="B22" s="35" t="s">
        <v>60</v>
      </c>
      <c r="C22" s="26"/>
      <c r="D22" s="26"/>
      <c r="E22" s="26"/>
      <c r="F22" s="26"/>
      <c r="G22" s="26"/>
      <c r="H22" s="26"/>
      <c r="I22" s="20"/>
      <c r="J22" s="521">
        <f>D36</f>
        <v>0</v>
      </c>
      <c r="K22" s="522"/>
      <c r="L22" s="579">
        <f>L20*J22/100</f>
        <v>0</v>
      </c>
      <c r="M22" s="522"/>
      <c r="O22" s="118"/>
      <c r="P22" s="118"/>
      <c r="Q22" s="118"/>
      <c r="R22" s="125"/>
    </row>
    <row r="23" spans="1:18" ht="12.75">
      <c r="A23" s="299"/>
      <c r="B23" s="27" t="s">
        <v>61</v>
      </c>
      <c r="C23" s="49"/>
      <c r="D23" s="19"/>
      <c r="E23" s="19"/>
      <c r="F23" s="126"/>
      <c r="G23" s="30"/>
      <c r="H23" s="30"/>
      <c r="I23" s="23"/>
      <c r="J23" s="523"/>
      <c r="K23" s="524"/>
      <c r="L23" s="580"/>
      <c r="M23" s="524"/>
      <c r="O23" s="118"/>
      <c r="P23" s="118"/>
      <c r="Q23" s="118"/>
      <c r="R23" s="125"/>
    </row>
    <row r="24" spans="1:18" ht="12.75">
      <c r="A24" s="297" t="s">
        <v>62</v>
      </c>
      <c r="B24" s="35" t="s">
        <v>14</v>
      </c>
      <c r="C24" s="26"/>
      <c r="D24" s="26"/>
      <c r="E24" s="26"/>
      <c r="F24" s="26"/>
      <c r="G24" s="19"/>
      <c r="H24" s="19"/>
      <c r="I24" s="19"/>
      <c r="J24" s="26"/>
      <c r="K24" s="19"/>
      <c r="L24" s="521">
        <f>SUM(L20:L22)</f>
        <v>0</v>
      </c>
      <c r="M24" s="522"/>
      <c r="O24" s="118"/>
      <c r="P24" s="118"/>
      <c r="Q24" s="118"/>
      <c r="R24" s="125"/>
    </row>
    <row r="25" spans="1:18" ht="12.75">
      <c r="A25" s="17"/>
      <c r="B25" s="29" t="s">
        <v>631</v>
      </c>
      <c r="C25" s="50"/>
      <c r="D25" s="30"/>
      <c r="E25" s="30"/>
      <c r="F25" s="30"/>
      <c r="G25" s="30"/>
      <c r="H25" s="30"/>
      <c r="I25" s="30"/>
      <c r="J25" s="30"/>
      <c r="K25" s="30"/>
      <c r="L25" s="523"/>
      <c r="M25" s="524"/>
      <c r="O25" s="118"/>
      <c r="P25" s="118"/>
      <c r="Q25" s="118"/>
      <c r="R25" s="125"/>
    </row>
    <row r="26" spans="15:18" ht="27.75" customHeight="1">
      <c r="O26" s="118"/>
      <c r="P26" s="118"/>
      <c r="Q26" s="118"/>
      <c r="R26" s="125"/>
    </row>
    <row r="27" spans="1:18" ht="12.75">
      <c r="A27" s="31" t="s">
        <v>64</v>
      </c>
      <c r="B27" s="556" t="s">
        <v>65</v>
      </c>
      <c r="C27" s="557"/>
      <c r="D27" s="557"/>
      <c r="E27" s="557"/>
      <c r="F27" s="557"/>
      <c r="G27" s="557"/>
      <c r="H27" s="557"/>
      <c r="I27" s="557"/>
      <c r="J27" s="557"/>
      <c r="K27" s="557"/>
      <c r="L27" s="557"/>
      <c r="M27" s="558"/>
      <c r="O27" s="118"/>
      <c r="P27" s="118"/>
      <c r="Q27" s="118"/>
      <c r="R27" s="125"/>
    </row>
    <row r="28" spans="1:18" ht="12.75">
      <c r="A28" s="542"/>
      <c r="B28" s="544"/>
      <c r="C28" s="128"/>
      <c r="D28" s="535"/>
      <c r="E28" s="536"/>
      <c r="F28" s="536"/>
      <c r="G28" s="536"/>
      <c r="H28" s="536"/>
      <c r="I28" s="536"/>
      <c r="J28" s="536"/>
      <c r="K28" s="536"/>
      <c r="L28" s="536"/>
      <c r="M28" s="537"/>
      <c r="O28" s="118"/>
      <c r="P28" s="118"/>
      <c r="Q28" s="118"/>
      <c r="R28" s="125"/>
    </row>
    <row r="29" spans="1:18" ht="29.25" customHeight="1">
      <c r="A29" s="543"/>
      <c r="B29" s="545"/>
      <c r="C29" s="12"/>
      <c r="D29" s="535" t="s">
        <v>17</v>
      </c>
      <c r="E29" s="538"/>
      <c r="F29" s="587" t="s">
        <v>34</v>
      </c>
      <c r="G29" s="498"/>
      <c r="H29" s="33" t="s">
        <v>35</v>
      </c>
      <c r="I29" s="287"/>
      <c r="J29" s="588" t="s">
        <v>36</v>
      </c>
      <c r="K29" s="589"/>
      <c r="L29" s="588" t="s">
        <v>66</v>
      </c>
      <c r="M29" s="589"/>
      <c r="O29" s="118"/>
      <c r="P29" s="118"/>
      <c r="Q29" s="118"/>
      <c r="R29" s="125"/>
    </row>
    <row r="30" spans="1:18" ht="12.75">
      <c r="A30" s="539" t="s">
        <v>18</v>
      </c>
      <c r="B30" s="541" t="s">
        <v>19</v>
      </c>
      <c r="C30" s="550" t="e">
        <f>'Kennwerte 221'!#REF!*100</f>
        <v>#REF!</v>
      </c>
      <c r="D30" s="525"/>
      <c r="E30" s="526"/>
      <c r="F30" s="552"/>
      <c r="G30" s="553"/>
      <c r="H30" s="525"/>
      <c r="I30" s="526"/>
      <c r="J30" s="525"/>
      <c r="K30" s="526"/>
      <c r="L30" s="525"/>
      <c r="M30" s="526"/>
      <c r="O30" s="136" t="e">
        <f>'Vorgabewerte Vergabe'!D6</f>
        <v>#N/A</v>
      </c>
      <c r="P30" s="136" t="e">
        <f>'Vorgabewerte Vergabe'!E6</f>
        <v>#N/A</v>
      </c>
      <c r="Q30" s="118"/>
      <c r="R30" s="134"/>
    </row>
    <row r="31" spans="1:18" ht="12.75">
      <c r="A31" s="540"/>
      <c r="B31" s="533"/>
      <c r="C31" s="551"/>
      <c r="D31" s="527"/>
      <c r="E31" s="528"/>
      <c r="F31" s="554"/>
      <c r="G31" s="555"/>
      <c r="H31" s="527"/>
      <c r="I31" s="528"/>
      <c r="J31" s="527"/>
      <c r="K31" s="528"/>
      <c r="L31" s="527"/>
      <c r="M31" s="528"/>
      <c r="O31" s="136" t="e">
        <f>'Vorgabewerte Vergabe'!B6</f>
        <v>#N/A</v>
      </c>
      <c r="P31" s="136" t="e">
        <f>'Vorgabewerte Vergabe'!C6</f>
        <v>#N/A</v>
      </c>
      <c r="Q31" s="118"/>
      <c r="R31" s="125"/>
    </row>
    <row r="32" spans="1:18" ht="12.75">
      <c r="A32" s="539" t="s">
        <v>20</v>
      </c>
      <c r="B32" s="570" t="s">
        <v>45</v>
      </c>
      <c r="C32" s="565" t="e">
        <f>'Kennwerte 221'!#REF!*100</f>
        <v>#REF!</v>
      </c>
      <c r="D32" s="552"/>
      <c r="E32" s="553"/>
      <c r="F32" s="552"/>
      <c r="G32" s="553"/>
      <c r="H32" s="525"/>
      <c r="I32" s="526"/>
      <c r="J32" s="552"/>
      <c r="K32" s="553"/>
      <c r="L32" s="525"/>
      <c r="M32" s="526"/>
      <c r="O32" s="136" t="e">
        <f>'Vorgabewerte Vergabe'!F6+'Vorgabewerte Vergabe'!H6</f>
        <v>#N/A</v>
      </c>
      <c r="P32" s="136" t="e">
        <f>'Vorgabewerte Vergabe'!G6+'Vorgabewerte Vergabe'!I6</f>
        <v>#N/A</v>
      </c>
      <c r="Q32" s="118"/>
      <c r="R32" s="134"/>
    </row>
    <row r="33" spans="1:22" ht="15" customHeight="1">
      <c r="A33" s="540"/>
      <c r="B33" s="571"/>
      <c r="C33" s="565"/>
      <c r="D33" s="554"/>
      <c r="E33" s="555"/>
      <c r="F33" s="554"/>
      <c r="G33" s="555"/>
      <c r="H33" s="527"/>
      <c r="I33" s="528"/>
      <c r="J33" s="554"/>
      <c r="K33" s="555"/>
      <c r="L33" s="527"/>
      <c r="M33" s="528"/>
      <c r="O33" s="118"/>
      <c r="P33" s="118"/>
      <c r="Q33" s="118"/>
      <c r="R33" s="125"/>
      <c r="V33" s="4"/>
    </row>
    <row r="34" spans="1:35" ht="14.25" customHeight="1">
      <c r="A34" s="539" t="s">
        <v>21</v>
      </c>
      <c r="B34" s="531" t="s">
        <v>22</v>
      </c>
      <c r="C34" s="550" t="e">
        <f>'Kennwerte 221'!#REF!*100+'Kennwerte 221'!#REF!*100</f>
        <v>#REF!</v>
      </c>
      <c r="D34" s="552"/>
      <c r="E34" s="553"/>
      <c r="F34" s="525"/>
      <c r="G34" s="526"/>
      <c r="H34" s="552"/>
      <c r="I34" s="553"/>
      <c r="J34" s="552"/>
      <c r="K34" s="553"/>
      <c r="L34" s="525"/>
      <c r="M34" s="526"/>
      <c r="O34" s="118"/>
      <c r="P34" s="118"/>
      <c r="Q34" s="118"/>
      <c r="R34" s="134"/>
      <c r="V34" s="4"/>
      <c r="W34" s="6"/>
      <c r="AH34" s="5"/>
      <c r="AI34" s="6"/>
    </row>
    <row r="35" spans="1:35" ht="12.75">
      <c r="A35" s="540"/>
      <c r="B35" s="533"/>
      <c r="C35" s="551"/>
      <c r="D35" s="554"/>
      <c r="E35" s="555"/>
      <c r="F35" s="527"/>
      <c r="G35" s="528"/>
      <c r="H35" s="554"/>
      <c r="I35" s="555"/>
      <c r="J35" s="554"/>
      <c r="K35" s="555"/>
      <c r="L35" s="527"/>
      <c r="M35" s="528"/>
      <c r="O35" s="125"/>
      <c r="P35" s="125"/>
      <c r="Q35" s="5"/>
      <c r="R35" s="5"/>
      <c r="S35" s="6"/>
      <c r="V35" s="4"/>
      <c r="W35" s="6"/>
      <c r="AH35" s="5"/>
      <c r="AI35" s="6"/>
    </row>
    <row r="36" spans="1:19" ht="12.75">
      <c r="A36" s="546" t="s">
        <v>23</v>
      </c>
      <c r="B36" s="548" t="s">
        <v>3</v>
      </c>
      <c r="C36" s="549"/>
      <c r="D36" s="572">
        <f>SUM(D30:D34)</f>
        <v>0</v>
      </c>
      <c r="E36" s="573"/>
      <c r="F36" s="576">
        <f>SUM(F30:F34)</f>
        <v>0</v>
      </c>
      <c r="G36" s="573"/>
      <c r="H36" s="576">
        <f>SUM(H30:H34)</f>
        <v>0</v>
      </c>
      <c r="I36" s="573"/>
      <c r="J36" s="576">
        <f>SUM(J30:J34)</f>
        <v>0</v>
      </c>
      <c r="K36" s="573"/>
      <c r="L36" s="576">
        <f>SUM(L30:L34)</f>
        <v>0</v>
      </c>
      <c r="M36" s="573"/>
      <c r="N36" s="19"/>
      <c r="O36" s="135"/>
      <c r="P36" s="3"/>
      <c r="Q36" s="5"/>
      <c r="R36" s="5"/>
      <c r="S36" s="6"/>
    </row>
    <row r="37" spans="1:19" ht="12.75">
      <c r="A37" s="547"/>
      <c r="B37" s="548"/>
      <c r="C37" s="511"/>
      <c r="D37" s="574"/>
      <c r="E37" s="575"/>
      <c r="F37" s="575"/>
      <c r="G37" s="575"/>
      <c r="H37" s="575"/>
      <c r="I37" s="575"/>
      <c r="J37" s="575"/>
      <c r="K37" s="575"/>
      <c r="L37" s="575"/>
      <c r="M37" s="575"/>
      <c r="O37" s="3"/>
      <c r="P37" s="3"/>
      <c r="Q37" s="5"/>
      <c r="R37" s="5"/>
      <c r="S37" s="6"/>
    </row>
    <row r="38" spans="15:19" ht="12.75">
      <c r="O38" s="3"/>
      <c r="P38" s="3"/>
      <c r="Q38" s="5"/>
      <c r="R38" s="5"/>
      <c r="S38" s="6"/>
    </row>
    <row r="39" spans="1:19" ht="12.75">
      <c r="A39" s="33" t="s">
        <v>67</v>
      </c>
      <c r="B39" s="35" t="s">
        <v>24</v>
      </c>
      <c r="C39" s="51"/>
      <c r="D39" s="26"/>
      <c r="E39" s="26"/>
      <c r="F39" s="26"/>
      <c r="G39" s="26"/>
      <c r="H39" s="9"/>
      <c r="I39" s="9"/>
      <c r="J39" s="9"/>
      <c r="K39" s="9"/>
      <c r="L39" s="43"/>
      <c r="M39" s="34"/>
      <c r="O39" s="3"/>
      <c r="P39" s="3"/>
      <c r="Q39" s="5"/>
      <c r="R39" s="5"/>
      <c r="S39" s="6"/>
    </row>
    <row r="40" spans="1:19" ht="59.25" customHeight="1">
      <c r="A40" s="43"/>
      <c r="B40" s="9"/>
      <c r="C40" s="9"/>
      <c r="D40" s="9"/>
      <c r="E40" s="9"/>
      <c r="F40" s="9"/>
      <c r="G40" s="9"/>
      <c r="H40" s="577" t="s">
        <v>68</v>
      </c>
      <c r="I40" s="578"/>
      <c r="J40" s="577" t="s">
        <v>336</v>
      </c>
      <c r="K40" s="578"/>
      <c r="L40" s="577" t="s">
        <v>337</v>
      </c>
      <c r="M40" s="578"/>
      <c r="O40" s="3"/>
      <c r="P40" s="3"/>
      <c r="Q40" s="5"/>
      <c r="R40" s="6"/>
      <c r="S40" s="6"/>
    </row>
    <row r="41" spans="1:19" ht="12.75" customHeight="1">
      <c r="A41" s="297" t="s">
        <v>25</v>
      </c>
      <c r="B41" s="129" t="s">
        <v>26</v>
      </c>
      <c r="C41" s="130"/>
      <c r="D41" s="19"/>
      <c r="E41" s="19"/>
      <c r="F41" s="19"/>
      <c r="G41" s="19"/>
      <c r="H41" s="26"/>
      <c r="I41" s="26"/>
      <c r="J41" s="26"/>
      <c r="K41" s="20"/>
      <c r="L41" s="566"/>
      <c r="M41" s="567"/>
      <c r="O41" s="3"/>
      <c r="P41" s="3"/>
      <c r="Q41" s="6"/>
      <c r="R41" s="6"/>
      <c r="S41" s="6"/>
    </row>
    <row r="42" spans="1:19" ht="12.75">
      <c r="A42" s="298"/>
      <c r="B42" s="37" t="s">
        <v>69</v>
      </c>
      <c r="C42" s="30"/>
      <c r="D42" s="30"/>
      <c r="E42" s="30"/>
      <c r="F42" s="30"/>
      <c r="G42" s="30"/>
      <c r="H42" s="30"/>
      <c r="I42" s="30"/>
      <c r="J42" s="19"/>
      <c r="K42" s="23"/>
      <c r="L42" s="590"/>
      <c r="M42" s="591"/>
      <c r="O42" s="3"/>
      <c r="P42" s="3"/>
      <c r="Q42" s="3"/>
      <c r="R42" s="6"/>
      <c r="S42" s="6"/>
    </row>
    <row r="43" spans="1:19" ht="12.75">
      <c r="A43" s="299"/>
      <c r="B43" s="42">
        <f>L24</f>
        <v>0</v>
      </c>
      <c r="C43" s="52"/>
      <c r="D43" s="32" t="s">
        <v>70</v>
      </c>
      <c r="E43" s="32"/>
      <c r="F43" s="131" t="e">
        <f>L41/B43</f>
        <v>#DIV/0!</v>
      </c>
      <c r="G43" s="132"/>
      <c r="H43" s="9"/>
      <c r="I43" s="9"/>
      <c r="J43" s="9"/>
      <c r="K43" s="34"/>
      <c r="L43" s="568"/>
      <c r="M43" s="569"/>
      <c r="R43" s="6"/>
      <c r="S43" s="6"/>
    </row>
    <row r="44" spans="1:19" ht="12.75">
      <c r="A44" s="297" t="s">
        <v>27</v>
      </c>
      <c r="B44" s="35" t="s">
        <v>34</v>
      </c>
      <c r="C44" s="51"/>
      <c r="D44" s="26"/>
      <c r="E44" s="26"/>
      <c r="F44" s="26"/>
      <c r="G44" s="26"/>
      <c r="H44" s="559" t="str">
        <f>IF(L44=0," ",(L44/(100+J44))*100)</f>
        <v> </v>
      </c>
      <c r="I44" s="560"/>
      <c r="J44" s="521">
        <f>F36</f>
        <v>0</v>
      </c>
      <c r="K44" s="563"/>
      <c r="L44" s="566"/>
      <c r="M44" s="567"/>
      <c r="R44" s="6"/>
      <c r="S44" s="6"/>
    </row>
    <row r="45" spans="1:13" ht="12.75">
      <c r="A45" s="299"/>
      <c r="B45" s="21" t="s">
        <v>71</v>
      </c>
      <c r="C45" s="22"/>
      <c r="D45" s="30"/>
      <c r="E45" s="30"/>
      <c r="F45" s="19"/>
      <c r="G45" s="19"/>
      <c r="H45" s="561"/>
      <c r="I45" s="562"/>
      <c r="J45" s="523"/>
      <c r="K45" s="564"/>
      <c r="L45" s="568"/>
      <c r="M45" s="569"/>
    </row>
    <row r="46" spans="1:13" ht="12.75">
      <c r="A46" s="297" t="s">
        <v>28</v>
      </c>
      <c r="B46" s="35" t="s">
        <v>35</v>
      </c>
      <c r="C46" s="51"/>
      <c r="D46" s="26"/>
      <c r="E46" s="26"/>
      <c r="F46" s="26"/>
      <c r="G46" s="26"/>
      <c r="H46" s="559" t="str">
        <f>IF(L46=0," ",(L46/(100+J46))*100)</f>
        <v> </v>
      </c>
      <c r="I46" s="560"/>
      <c r="J46" s="521">
        <f>H36</f>
        <v>0</v>
      </c>
      <c r="K46" s="563"/>
      <c r="L46" s="566"/>
      <c r="M46" s="567"/>
    </row>
    <row r="47" spans="1:13" ht="12.75">
      <c r="A47" s="299"/>
      <c r="B47" s="21" t="s">
        <v>72</v>
      </c>
      <c r="C47" s="22"/>
      <c r="D47" s="30"/>
      <c r="E47" s="30"/>
      <c r="F47" s="30"/>
      <c r="G47" s="30"/>
      <c r="H47" s="561"/>
      <c r="I47" s="562"/>
      <c r="J47" s="523"/>
      <c r="K47" s="564"/>
      <c r="L47" s="568"/>
      <c r="M47" s="569"/>
    </row>
    <row r="48" spans="1:13" ht="12.75">
      <c r="A48" s="297" t="s">
        <v>29</v>
      </c>
      <c r="B48" s="35" t="s">
        <v>36</v>
      </c>
      <c r="C48" s="51"/>
      <c r="D48" s="26"/>
      <c r="E48" s="26"/>
      <c r="F48" s="19"/>
      <c r="G48" s="19"/>
      <c r="H48" s="559" t="str">
        <f>IF(L48=0," ",(L48/(100+J48))*100)</f>
        <v> </v>
      </c>
      <c r="I48" s="560"/>
      <c r="J48" s="521">
        <f>J36</f>
        <v>0</v>
      </c>
      <c r="K48" s="563"/>
      <c r="L48" s="566"/>
      <c r="M48" s="567"/>
    </row>
    <row r="49" spans="1:13" ht="12.75">
      <c r="A49" s="298"/>
      <c r="B49" s="38" t="s">
        <v>73</v>
      </c>
      <c r="C49" s="53"/>
      <c r="D49" s="19"/>
      <c r="E49" s="19"/>
      <c r="F49" s="30"/>
      <c r="G49" s="30"/>
      <c r="H49" s="561"/>
      <c r="I49" s="562"/>
      <c r="J49" s="523"/>
      <c r="K49" s="564"/>
      <c r="L49" s="568"/>
      <c r="M49" s="569"/>
    </row>
    <row r="50" spans="1:13" ht="12.75">
      <c r="A50" s="297" t="s">
        <v>30</v>
      </c>
      <c r="B50" s="35" t="s">
        <v>38</v>
      </c>
      <c r="C50" s="51"/>
      <c r="D50" s="26"/>
      <c r="E50" s="26"/>
      <c r="F50" s="19"/>
      <c r="G50" s="19"/>
      <c r="H50" s="559" t="str">
        <f>IF(L50=0," ",(L50/(100+J50))*100)</f>
        <v> </v>
      </c>
      <c r="I50" s="560"/>
      <c r="J50" s="521">
        <f>L36</f>
        <v>0</v>
      </c>
      <c r="K50" s="563"/>
      <c r="L50" s="566"/>
      <c r="M50" s="567"/>
    </row>
    <row r="51" spans="1:13" ht="12.75">
      <c r="A51" s="17"/>
      <c r="B51" s="37"/>
      <c r="C51" s="30"/>
      <c r="D51" s="30"/>
      <c r="E51" s="30"/>
      <c r="F51" s="30"/>
      <c r="G51" s="30"/>
      <c r="H51" s="561"/>
      <c r="I51" s="562"/>
      <c r="J51" s="523"/>
      <c r="K51" s="564"/>
      <c r="L51" s="568"/>
      <c r="M51" s="569"/>
    </row>
    <row r="52" spans="1:13" ht="12.75">
      <c r="A52" s="39" t="s">
        <v>31</v>
      </c>
      <c r="B52" s="9"/>
      <c r="C52" s="9"/>
      <c r="D52" s="9"/>
      <c r="E52" s="9"/>
      <c r="F52" s="30"/>
      <c r="G52" s="30"/>
      <c r="H52" s="9"/>
      <c r="I52" s="9"/>
      <c r="J52" s="9"/>
      <c r="K52" s="34"/>
      <c r="L52" s="585">
        <f>SUM(L41:L51)</f>
        <v>0</v>
      </c>
      <c r="M52" s="586"/>
    </row>
    <row r="53" spans="1:13" ht="12.75">
      <c r="A53" s="40"/>
      <c r="B53" s="19"/>
      <c r="C53" s="19"/>
      <c r="D53" s="19"/>
      <c r="E53" s="19"/>
      <c r="F53" s="19"/>
      <c r="G53" s="19"/>
      <c r="H53" s="19"/>
      <c r="I53" s="19"/>
      <c r="J53" s="19"/>
      <c r="K53" s="19"/>
      <c r="L53" s="41"/>
      <c r="M53" s="41"/>
    </row>
    <row r="54" spans="1:13" ht="20.25" customHeight="1">
      <c r="A54" s="44" t="s">
        <v>74</v>
      </c>
      <c r="B54" s="19"/>
      <c r="C54" s="19"/>
      <c r="D54" s="19"/>
      <c r="E54" s="19"/>
      <c r="F54" s="19"/>
      <c r="G54" s="19"/>
      <c r="H54" s="19"/>
      <c r="I54" s="19"/>
      <c r="J54" s="19"/>
      <c r="K54" s="19"/>
      <c r="L54" s="41"/>
      <c r="M54" s="41"/>
    </row>
    <row r="55" spans="1:13" ht="12.75">
      <c r="A55" s="146" t="s">
        <v>444</v>
      </c>
      <c r="E55" s="19"/>
      <c r="F55" s="19"/>
      <c r="G55" s="19"/>
      <c r="H55" s="19"/>
      <c r="I55" s="19"/>
      <c r="J55" s="19"/>
      <c r="K55" s="19"/>
      <c r="L55" s="41"/>
      <c r="M55" s="41"/>
    </row>
    <row r="56" spans="1:13" ht="12.75">
      <c r="A56" s="146" t="str">
        <f>Deckblatt!B41</f>
        <v>PaPa Version 1.9, Stand 10/2016</v>
      </c>
      <c r="B56" s="19"/>
      <c r="E56" s="19"/>
      <c r="F56" s="19"/>
      <c r="G56" s="19"/>
      <c r="H56" s="19"/>
      <c r="I56" s="19"/>
      <c r="K56" s="19"/>
      <c r="L56" s="41"/>
      <c r="M56" s="41"/>
    </row>
    <row r="57" spans="1:2" ht="12.75">
      <c r="A57" s="146"/>
      <c r="B57" s="19"/>
    </row>
    <row r="59" spans="1:2" ht="12.75">
      <c r="A59" s="452"/>
      <c r="B59" s="19"/>
    </row>
  </sheetData>
  <sheetProtection password="9489" sheet="1" objects="1" scenarios="1" selectLockedCells="1"/>
  <mergeCells count="82">
    <mergeCell ref="H44:I45"/>
    <mergeCell ref="J16:K17"/>
    <mergeCell ref="J18:K19"/>
    <mergeCell ref="L52:M52"/>
    <mergeCell ref="F29:G29"/>
    <mergeCell ref="J29:K29"/>
    <mergeCell ref="L29:M29"/>
    <mergeCell ref="L41:M43"/>
    <mergeCell ref="H50:I51"/>
    <mergeCell ref="J50:K51"/>
    <mergeCell ref="L50:M51"/>
    <mergeCell ref="J40:K40"/>
    <mergeCell ref="L40:M40"/>
    <mergeCell ref="L36:M37"/>
    <mergeCell ref="L20:M21"/>
    <mergeCell ref="L34:M35"/>
    <mergeCell ref="J22:K23"/>
    <mergeCell ref="L22:M23"/>
    <mergeCell ref="L48:M49"/>
    <mergeCell ref="J46:K47"/>
    <mergeCell ref="L46:M47"/>
    <mergeCell ref="J44:K45"/>
    <mergeCell ref="L44:M45"/>
    <mergeCell ref="B32:B33"/>
    <mergeCell ref="D36:E37"/>
    <mergeCell ref="F36:G37"/>
    <mergeCell ref="H36:I37"/>
    <mergeCell ref="J36:K37"/>
    <mergeCell ref="H40:I40"/>
    <mergeCell ref="F34:G35"/>
    <mergeCell ref="H48:I49"/>
    <mergeCell ref="J48:K49"/>
    <mergeCell ref="C34:C35"/>
    <mergeCell ref="C32:C33"/>
    <mergeCell ref="J34:K35"/>
    <mergeCell ref="A32:A33"/>
    <mergeCell ref="H34:I35"/>
    <mergeCell ref="J32:K33"/>
    <mergeCell ref="D34:E35"/>
    <mergeCell ref="H46:I47"/>
    <mergeCell ref="L24:M25"/>
    <mergeCell ref="C30:C31"/>
    <mergeCell ref="H30:I31"/>
    <mergeCell ref="D32:E33"/>
    <mergeCell ref="B27:M27"/>
    <mergeCell ref="L30:M31"/>
    <mergeCell ref="L32:M33"/>
    <mergeCell ref="H32:I33"/>
    <mergeCell ref="F30:G31"/>
    <mergeCell ref="F32:G33"/>
    <mergeCell ref="A28:A29"/>
    <mergeCell ref="B28:B29"/>
    <mergeCell ref="A36:A37"/>
    <mergeCell ref="B36:B37"/>
    <mergeCell ref="C36:C37"/>
    <mergeCell ref="A34:A35"/>
    <mergeCell ref="B34:B35"/>
    <mergeCell ref="L16:M17"/>
    <mergeCell ref="L18:M19"/>
    <mergeCell ref="D30:E31"/>
    <mergeCell ref="A12:A13"/>
    <mergeCell ref="B12:H13"/>
    <mergeCell ref="J30:K31"/>
    <mergeCell ref="D28:M28"/>
    <mergeCell ref="D29:E29"/>
    <mergeCell ref="A30:A31"/>
    <mergeCell ref="B30:B31"/>
    <mergeCell ref="A7:F7"/>
    <mergeCell ref="A8:M8"/>
    <mergeCell ref="L14:M15"/>
    <mergeCell ref="H9:L9"/>
    <mergeCell ref="J12:J13"/>
    <mergeCell ref="L12:L13"/>
    <mergeCell ref="L1:M1"/>
    <mergeCell ref="A1:G1"/>
    <mergeCell ref="A5:M5"/>
    <mergeCell ref="A6:M6"/>
    <mergeCell ref="H2:M2"/>
    <mergeCell ref="A3:F3"/>
    <mergeCell ref="A4:F4"/>
    <mergeCell ref="H4:K4"/>
    <mergeCell ref="L4:M4"/>
  </mergeCells>
  <dataValidations count="1">
    <dataValidation errorStyle="information" type="decimal" operator="greaterThanOrEqual" allowBlank="1" showInputMessage="1" showErrorMessage="1" error="Hier bitte nur Zahlen eingeben" sqref="J18:J19 L41:M51 F30:F33 J16 D32:D35 J32:J35 H34:H35">
      <formula1>0</formula1>
    </dataValidation>
  </dataValidations>
  <printOptions/>
  <pageMargins left="0.787401575" right="0.787401575" top="0.984251969" bottom="0.984251969" header="0.4921259845" footer="0.4921259845"/>
  <pageSetup horizontalDpi="600" verticalDpi="600" orientation="portrait" paperSize="9" scale="85" r:id="rId2"/>
  <legacyDrawing r:id="rId1"/>
</worksheet>
</file>

<file path=xl/worksheets/sheet20.xml><?xml version="1.0" encoding="utf-8"?>
<worksheet xmlns="http://schemas.openxmlformats.org/spreadsheetml/2006/main" xmlns:r="http://schemas.openxmlformats.org/officeDocument/2006/relationships">
  <sheetPr codeName="Tabelle5"/>
  <dimension ref="A1:A12"/>
  <sheetViews>
    <sheetView zoomScalePageLayoutView="0" workbookViewId="0" topLeftCell="A1">
      <selection activeCell="A3" sqref="A3:A13"/>
    </sheetView>
  </sheetViews>
  <sheetFormatPr defaultColWidth="11.421875" defaultRowHeight="12.75"/>
  <sheetData>
    <row r="1" ht="12.75">
      <c r="A1" s="178" t="s">
        <v>388</v>
      </c>
    </row>
    <row r="3" ht="12.75">
      <c r="A3" s="453" t="e">
        <f>IF('Formblatt 221 Eingabe'!L14&lt;'Vorgabewerte Vergabe'!J6,Textvorgabe!D2," ")</f>
        <v>#N/A</v>
      </c>
    </row>
    <row r="4" ht="12.75">
      <c r="A4" s="453" t="e">
        <f>IF('Kennwerte 221'!C16*100&gt;'Vorgabewerte Vergabe'!E6,Textvorgabe!D43," ")</f>
        <v>#DIV/0!</v>
      </c>
    </row>
    <row r="5" ht="12.75">
      <c r="A5" s="453" t="e">
        <f>IF('Formblatt 221 Eingabe'!J18&gt;'Vorgabewerte Vergabe'!O6,Textvorgabe!D7," ")</f>
        <v>#N/A</v>
      </c>
    </row>
    <row r="6" ht="12.75">
      <c r="A6" s="453" t="e">
        <f>IF('Formblatt 221 Eingabe'!L24&gt;'Vorgabewerte Vergabe'!P6,Textvorgabe!D9," ")</f>
        <v>#N/A</v>
      </c>
    </row>
    <row r="7" ht="12.75">
      <c r="A7" s="453" t="e">
        <f>IF('Kennwerte 221'!C32&gt;'Vorgabewerte Vergabe'!K6,Textvorgabe!D3," ")</f>
        <v>#N/A</v>
      </c>
    </row>
    <row r="8" ht="12.75">
      <c r="A8" s="453" t="e">
        <f>IF('Kennwerte 221'!C15*100&gt;'Vorgabewerte Vergabe'!C6,Textvorgabe!D45," ")</f>
        <v>#DIV/0!</v>
      </c>
    </row>
    <row r="9" ht="12.75">
      <c r="A9" s="453" t="e">
        <f>IF('Formblatt 221 Eingabe'!F43&gt;('Kennwerte 221'!D28-'Kennwerte 221'!D27)*'Vorgabewerte Vergabe'!R6/100/'Formblatt 221 Eingabe'!L24,Textvorgabe!D53," ")</f>
        <v>#DIV/0!</v>
      </c>
    </row>
    <row r="10" ht="12.75">
      <c r="A10" s="453" t="e">
        <f>IF('Formblatt 221 Eingabe'!J16&lt;'Vorgabewerte Vergabe'!L6,Textvorgabe!D4," ")</f>
        <v>#N/A</v>
      </c>
    </row>
    <row r="11" ht="12.75">
      <c r="A11" s="453" t="e">
        <f>IF('Formblatt 221 Eingabe'!J16&gt;'Vorgabewerte Vergabe'!M6,Textvorgabe!D5," ")</f>
        <v>#N/A</v>
      </c>
    </row>
    <row r="12" ht="12.75">
      <c r="A12" s="453"/>
    </row>
  </sheetData>
  <sheetProtection/>
  <printOptions/>
  <pageMargins left="0.787401575" right="0.787401575" top="0.984251969" bottom="0.984251969" header="0.4921259845" footer="0.4921259845"/>
  <pageSetup orientation="portrait" paperSize="9"/>
  <legacyDrawing r:id="rId2"/>
</worksheet>
</file>

<file path=xl/worksheets/sheet21.xml><?xml version="1.0" encoding="utf-8"?>
<worksheet xmlns="http://schemas.openxmlformats.org/spreadsheetml/2006/main" xmlns:r="http://schemas.openxmlformats.org/officeDocument/2006/relationships">
  <sheetPr codeName="Tabelle6"/>
  <dimension ref="A1:A13"/>
  <sheetViews>
    <sheetView zoomScalePageLayoutView="0" workbookViewId="0" topLeftCell="A1">
      <selection activeCell="A3" sqref="A3:A13"/>
    </sheetView>
  </sheetViews>
  <sheetFormatPr defaultColWidth="11.421875" defaultRowHeight="12.75"/>
  <sheetData>
    <row r="1" ht="12.75">
      <c r="A1" s="178" t="s">
        <v>388</v>
      </c>
    </row>
    <row r="3" ht="12.75">
      <c r="A3" s="454" t="e">
        <f>IF('Formblatt 222 Eingabe'!O14&lt;'Vorgabewerte Vergabe'!J6,Textvorgabe!D2," ")</f>
        <v>#N/A</v>
      </c>
    </row>
    <row r="4" ht="12.75">
      <c r="A4" s="454" t="e">
        <f>IF('Formblatt 222 Eingabe'!D38&gt;('Kennwerte 222'!D28-'Kennwerte 222'!D27)*'Vorgabewerte Vergabe'!R6/100/'Formblatt 222 Eingabe'!O29,Textvorgabe!D53," ")</f>
        <v>#N/A</v>
      </c>
    </row>
    <row r="5" ht="12.75">
      <c r="A5" s="454" t="e">
        <f>IF('Kennwerte 222'!C16*100&gt;'Vorgabewerte Vergabe'!E6,Textvorgabe!D43," ")</f>
        <v>#DIV/0!</v>
      </c>
    </row>
    <row r="6" ht="12.75">
      <c r="A6" s="454" t="e">
        <f>IF('Kennwerte 222'!C15&gt;'Vorgabewerte Vergabe'!C6,Textvorgabe!D45," ")</f>
        <v>#DIV/0!</v>
      </c>
    </row>
    <row r="7" ht="12.75">
      <c r="A7" s="454" t="e">
        <f>IF('Formblatt 222 Auswertung'!N16&lt;'Vorgabewerte Vergabe'!L6,Textvorgabe!D4," ")</f>
        <v>#N/A</v>
      </c>
    </row>
    <row r="8" ht="12.75">
      <c r="A8" s="454" t="e">
        <f>IF('Formblatt 222 Eingabe'!O29&gt;'Vorgabewerte Vergabe'!P6,Textvorgabe!D9," ")</f>
        <v>#N/A</v>
      </c>
    </row>
    <row r="9" ht="12.75">
      <c r="A9" s="454" t="e">
        <f>IF('Formblatt 222 Eingabe'!O14&gt;'Vorgabewerte Vergabe'!K6,Textvorgabe!D3," ")</f>
        <v>#N/A</v>
      </c>
    </row>
    <row r="10" ht="12.75">
      <c r="A10" s="454" t="e">
        <f>IF('Formblatt 222 Eingabe'!I18&gt;'Vorgabewerte Vergabe'!O6,Textvorgabe!D7," ")</f>
        <v>#N/A</v>
      </c>
    </row>
    <row r="11" ht="12.75">
      <c r="A11" s="454" t="e">
        <f>IF('Formblatt 222 Eingabe'!I16&gt;'Vorgabewerte Vergabe'!M6,Textvorgabe!D5," ")</f>
        <v>#N/A</v>
      </c>
    </row>
    <row r="12" ht="12.75">
      <c r="A12" s="454" t="str">
        <f>IF('Kennwerte 222'!C5&lt;'Kennwerte 222'!D5,Textvorgabe!D52," ")</f>
        <v> </v>
      </c>
    </row>
    <row r="13" ht="12.75">
      <c r="A13" s="146"/>
    </row>
  </sheetData>
  <sheetProtection/>
  <printOptions/>
  <pageMargins left="0.787401575" right="0.787401575" top="0.984251969" bottom="0.984251969" header="0.4921259845" footer="0.492125984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Tabelle26">
    <tabColor indexed="48"/>
  </sheetPr>
  <dimension ref="B2:Z104"/>
  <sheetViews>
    <sheetView showGridLines="0" zoomScalePageLayoutView="0" workbookViewId="0" topLeftCell="A1">
      <selection activeCell="D5" sqref="D5:G5"/>
    </sheetView>
  </sheetViews>
  <sheetFormatPr defaultColWidth="11.421875" defaultRowHeight="12.75"/>
  <cols>
    <col min="1" max="1" width="2.7109375" style="0" customWidth="1"/>
    <col min="2" max="2" width="12.28125" style="0" customWidth="1"/>
    <col min="4" max="4" width="14.421875" style="0" customWidth="1"/>
    <col min="5" max="5" width="20.8515625" style="0" customWidth="1"/>
    <col min="6" max="6" width="10.8515625" style="0" customWidth="1"/>
  </cols>
  <sheetData>
    <row r="2" spans="2:23" ht="31.5">
      <c r="B2" s="409" t="s">
        <v>517</v>
      </c>
      <c r="C2" s="410"/>
      <c r="D2" s="410"/>
      <c r="E2" s="410"/>
      <c r="F2" s="410"/>
      <c r="G2" s="410"/>
      <c r="H2" s="410"/>
      <c r="I2" s="410"/>
      <c r="J2" s="410"/>
      <c r="K2" s="410"/>
      <c r="N2" s="144"/>
      <c r="O2" s="144"/>
      <c r="P2" s="144"/>
      <c r="Q2" s="144"/>
      <c r="R2" s="144"/>
      <c r="S2" s="144"/>
      <c r="T2" s="144"/>
      <c r="U2" s="144"/>
      <c r="V2" s="144"/>
      <c r="W2" s="144"/>
    </row>
    <row r="3" spans="8:23" ht="12.75">
      <c r="H3" s="370">
        <f ca="1">TODAY()+6</f>
        <v>42654</v>
      </c>
      <c r="I3" s="125"/>
      <c r="J3" s="125"/>
      <c r="K3" s="125"/>
      <c r="L3" s="125"/>
      <c r="M3" s="125"/>
      <c r="N3" s="144"/>
      <c r="O3" s="144"/>
      <c r="P3" s="144"/>
      <c r="Q3" s="144"/>
      <c r="R3" s="144"/>
      <c r="S3" s="144"/>
      <c r="T3" s="144"/>
      <c r="U3" s="144"/>
      <c r="V3" s="144"/>
      <c r="W3" s="144"/>
    </row>
    <row r="4" spans="8:23" ht="37.5" customHeight="1">
      <c r="H4" s="125"/>
      <c r="I4" s="125"/>
      <c r="J4" s="125"/>
      <c r="K4" s="118"/>
      <c r="L4" s="118"/>
      <c r="M4" s="118"/>
      <c r="N4" s="144"/>
      <c r="O4" s="144"/>
      <c r="P4" s="144"/>
      <c r="Q4" s="144"/>
      <c r="R4" s="144"/>
      <c r="S4" s="144"/>
      <c r="T4" s="144"/>
      <c r="U4" s="144"/>
      <c r="V4" s="144"/>
      <c r="W4" s="144"/>
    </row>
    <row r="5" spans="2:23" ht="12.75">
      <c r="B5" t="s">
        <v>46</v>
      </c>
      <c r="D5" s="943"/>
      <c r="E5" s="944"/>
      <c r="F5" s="944"/>
      <c r="G5" s="945"/>
      <c r="H5" s="125"/>
      <c r="N5" s="144"/>
      <c r="O5" s="144"/>
      <c r="P5" s="144"/>
      <c r="Q5" s="144"/>
      <c r="R5" s="144"/>
      <c r="S5" s="144"/>
      <c r="T5" s="144"/>
      <c r="U5" s="144"/>
      <c r="V5" s="144"/>
      <c r="W5" s="144"/>
    </row>
    <row r="6" spans="2:26" ht="12.75">
      <c r="B6" t="s">
        <v>47</v>
      </c>
      <c r="D6" s="488" t="s">
        <v>502</v>
      </c>
      <c r="E6" s="944"/>
      <c r="F6" s="944"/>
      <c r="G6" s="945"/>
      <c r="H6" s="125"/>
      <c r="I6" s="144"/>
      <c r="J6" s="144"/>
      <c r="K6" s="144"/>
      <c r="L6" s="144"/>
      <c r="M6" s="144"/>
      <c r="N6" s="144"/>
      <c r="O6" s="144"/>
      <c r="P6" s="144"/>
      <c r="Q6" s="144"/>
      <c r="R6" s="144"/>
      <c r="S6" s="144"/>
      <c r="T6" s="144"/>
      <c r="U6" s="144"/>
      <c r="V6" s="144"/>
      <c r="W6" s="144"/>
      <c r="X6" s="144"/>
      <c r="Y6" s="144"/>
      <c r="Z6" s="144"/>
    </row>
    <row r="7" spans="2:26" ht="12.75">
      <c r="B7" t="s">
        <v>48</v>
      </c>
      <c r="D7" s="488" t="s">
        <v>502</v>
      </c>
      <c r="E7" s="944"/>
      <c r="F7" s="944"/>
      <c r="G7" s="945"/>
      <c r="H7" s="125"/>
      <c r="I7" s="144"/>
      <c r="J7" s="144"/>
      <c r="K7" s="144"/>
      <c r="L7" s="144"/>
      <c r="M7" s="144"/>
      <c r="N7" s="144"/>
      <c r="O7" s="144"/>
      <c r="P7" s="144"/>
      <c r="Q7" s="144"/>
      <c r="R7" s="144"/>
      <c r="S7" s="144"/>
      <c r="T7" s="144"/>
      <c r="U7" s="144"/>
      <c r="V7" s="144"/>
      <c r="W7" s="144"/>
      <c r="X7" s="144"/>
      <c r="Y7" s="144"/>
      <c r="Z7" s="144"/>
    </row>
    <row r="8" spans="2:26" ht="12.75">
      <c r="B8" t="s">
        <v>49</v>
      </c>
      <c r="D8" s="491" t="s">
        <v>502</v>
      </c>
      <c r="E8" s="944"/>
      <c r="F8" s="944"/>
      <c r="G8" s="945"/>
      <c r="H8" s="125"/>
      <c r="I8" s="144"/>
      <c r="J8" s="144"/>
      <c r="K8" s="144"/>
      <c r="L8" s="144"/>
      <c r="M8" s="144"/>
      <c r="N8" s="144"/>
      <c r="O8" s="144"/>
      <c r="P8" s="144"/>
      <c r="Q8" s="144"/>
      <c r="R8" s="144"/>
      <c r="S8" s="144"/>
      <c r="T8" s="144"/>
      <c r="U8" s="144"/>
      <c r="V8" s="144"/>
      <c r="W8" s="144"/>
      <c r="X8" s="144"/>
      <c r="Y8" s="144"/>
      <c r="Z8" s="144"/>
    </row>
    <row r="9" spans="2:26" ht="12.75">
      <c r="B9" t="s">
        <v>50</v>
      </c>
      <c r="D9" s="943"/>
      <c r="E9" s="944"/>
      <c r="F9" s="944"/>
      <c r="G9" s="945"/>
      <c r="H9" s="125"/>
      <c r="I9" s="144"/>
      <c r="J9" s="144"/>
      <c r="K9" s="118"/>
      <c r="L9" s="118"/>
      <c r="M9" s="118"/>
      <c r="N9" s="118"/>
      <c r="O9" s="144"/>
      <c r="P9" s="144"/>
      <c r="Q9" s="144"/>
      <c r="R9" s="144"/>
      <c r="S9" s="144"/>
      <c r="T9" s="144"/>
      <c r="U9" s="144"/>
      <c r="V9" s="144"/>
      <c r="W9" s="144"/>
      <c r="X9" s="144"/>
      <c r="Y9" s="144"/>
      <c r="Z9" s="144"/>
    </row>
    <row r="10" spans="8:26" ht="12.75">
      <c r="H10" s="125"/>
      <c r="I10" s="144"/>
      <c r="J10" s="144"/>
      <c r="K10" s="118"/>
      <c r="L10" s="118"/>
      <c r="M10" s="118"/>
      <c r="N10" s="118"/>
      <c r="O10" s="118"/>
      <c r="P10" s="118"/>
      <c r="Q10" s="118"/>
      <c r="R10" s="118"/>
      <c r="S10" s="457" t="s">
        <v>360</v>
      </c>
      <c r="T10" s="118"/>
      <c r="U10" s="118"/>
      <c r="V10" s="118"/>
      <c r="W10" s="118"/>
      <c r="X10" s="118"/>
      <c r="Y10" s="144"/>
      <c r="Z10" s="144"/>
    </row>
    <row r="11" spans="7:26" ht="12.75">
      <c r="G11" s="143"/>
      <c r="H11" s="125"/>
      <c r="I11" s="144"/>
      <c r="J11" s="144"/>
      <c r="K11" s="118"/>
      <c r="L11" s="118" t="s">
        <v>167</v>
      </c>
      <c r="M11" s="118"/>
      <c r="N11" s="118"/>
      <c r="O11" s="118"/>
      <c r="P11" s="118"/>
      <c r="Q11" s="118"/>
      <c r="R11" s="118"/>
      <c r="S11" s="457" t="s">
        <v>365</v>
      </c>
      <c r="T11" s="118"/>
      <c r="U11" s="118"/>
      <c r="V11" s="118"/>
      <c r="W11" s="118"/>
      <c r="X11" s="118"/>
      <c r="Y11" s="144"/>
      <c r="Z11" s="144"/>
    </row>
    <row r="12" spans="7:26" ht="12.75">
      <c r="G12" s="181"/>
      <c r="H12" s="125"/>
      <c r="I12" s="144"/>
      <c r="J12" s="144"/>
      <c r="K12" s="118"/>
      <c r="L12" s="118" t="s">
        <v>168</v>
      </c>
      <c r="M12" s="118"/>
      <c r="N12" s="118"/>
      <c r="O12" s="118"/>
      <c r="P12" s="118"/>
      <c r="Q12" s="118"/>
      <c r="R12" s="118"/>
      <c r="S12" s="457" t="s">
        <v>363</v>
      </c>
      <c r="T12" s="118"/>
      <c r="U12" s="118"/>
      <c r="V12" s="118"/>
      <c r="W12" s="118"/>
      <c r="X12" s="118"/>
      <c r="Y12" s="144"/>
      <c r="Z12" s="144"/>
    </row>
    <row r="13" spans="8:26" ht="12.75">
      <c r="H13" s="125"/>
      <c r="I13" s="144"/>
      <c r="J13" s="144"/>
      <c r="K13" s="118"/>
      <c r="L13" s="118" t="s">
        <v>169</v>
      </c>
      <c r="M13" s="118"/>
      <c r="N13" s="118"/>
      <c r="O13" s="118"/>
      <c r="P13" s="118"/>
      <c r="Q13" s="118"/>
      <c r="R13" s="118"/>
      <c r="S13" s="457" t="s">
        <v>367</v>
      </c>
      <c r="T13" s="118"/>
      <c r="U13" s="118"/>
      <c r="V13" s="118"/>
      <c r="W13" s="118"/>
      <c r="X13" s="118"/>
      <c r="Y13" s="144"/>
      <c r="Z13" s="144"/>
    </row>
    <row r="14" spans="2:26" ht="12.75">
      <c r="B14" s="878" t="s">
        <v>518</v>
      </c>
      <c r="C14" s="456">
        <v>0.5</v>
      </c>
      <c r="D14" t="s">
        <v>84</v>
      </c>
      <c r="H14" s="125"/>
      <c r="I14" s="144"/>
      <c r="J14" s="144"/>
      <c r="K14" s="118"/>
      <c r="L14" s="118" t="s">
        <v>170</v>
      </c>
      <c r="M14" s="118"/>
      <c r="N14" s="118"/>
      <c r="O14" s="118"/>
      <c r="P14" s="118"/>
      <c r="Q14" s="118"/>
      <c r="R14" s="118"/>
      <c r="S14" s="457" t="s">
        <v>349</v>
      </c>
      <c r="T14" s="118"/>
      <c r="U14" s="118"/>
      <c r="V14" s="118"/>
      <c r="W14" s="118"/>
      <c r="X14" s="118"/>
      <c r="Y14" s="144"/>
      <c r="Z14" s="144"/>
    </row>
    <row r="15" spans="2:26" ht="12.75">
      <c r="B15" s="878"/>
      <c r="C15" s="54">
        <f>1-C14</f>
        <v>0.5</v>
      </c>
      <c r="D15" t="s">
        <v>85</v>
      </c>
      <c r="H15" s="125"/>
      <c r="I15" s="144"/>
      <c r="J15" s="144"/>
      <c r="K15" s="118"/>
      <c r="L15" s="118" t="s">
        <v>171</v>
      </c>
      <c r="M15" s="118"/>
      <c r="N15" s="118"/>
      <c r="O15" s="118"/>
      <c r="P15" s="118"/>
      <c r="Q15" s="118"/>
      <c r="R15" s="118"/>
      <c r="S15" s="457" t="s">
        <v>361</v>
      </c>
      <c r="T15" s="118"/>
      <c r="U15" s="118"/>
      <c r="V15" s="118"/>
      <c r="W15" s="118"/>
      <c r="X15" s="118"/>
      <c r="Y15" s="144"/>
      <c r="Z15" s="144"/>
    </row>
    <row r="16" spans="8:26" ht="12.75">
      <c r="H16" s="125"/>
      <c r="I16" s="144"/>
      <c r="J16" s="144"/>
      <c r="K16" s="118"/>
      <c r="L16" s="118" t="s">
        <v>172</v>
      </c>
      <c r="M16" s="118"/>
      <c r="N16" s="118"/>
      <c r="O16" s="118"/>
      <c r="P16" s="118"/>
      <c r="Q16" s="118"/>
      <c r="R16" s="118"/>
      <c r="S16" s="457" t="s">
        <v>362</v>
      </c>
      <c r="T16" s="118"/>
      <c r="U16" s="118"/>
      <c r="V16" s="118"/>
      <c r="W16" s="118"/>
      <c r="X16" s="118"/>
      <c r="Y16" s="144"/>
      <c r="Z16" s="144"/>
    </row>
    <row r="17" spans="8:26" ht="12.75">
      <c r="H17" s="125"/>
      <c r="I17" s="144"/>
      <c r="J17" s="144"/>
      <c r="K17" s="118"/>
      <c r="L17" s="118" t="s">
        <v>229</v>
      </c>
      <c r="M17" s="118"/>
      <c r="N17" s="118"/>
      <c r="O17" s="118"/>
      <c r="P17" s="118"/>
      <c r="Q17" s="118"/>
      <c r="R17" s="118"/>
      <c r="S17" s="457" t="s">
        <v>364</v>
      </c>
      <c r="T17" s="118"/>
      <c r="U17" s="118"/>
      <c r="V17" s="118"/>
      <c r="W17" s="118"/>
      <c r="X17" s="118"/>
      <c r="Y17" s="144"/>
      <c r="Z17" s="144"/>
    </row>
    <row r="18" spans="2:26" ht="12.75">
      <c r="B18" s="146"/>
      <c r="H18" s="125"/>
      <c r="I18" s="144"/>
      <c r="J18" s="144"/>
      <c r="K18" s="118"/>
      <c r="L18" s="118" t="s">
        <v>173</v>
      </c>
      <c r="M18" s="118"/>
      <c r="N18" s="118"/>
      <c r="O18" s="118"/>
      <c r="P18" s="118"/>
      <c r="Q18" s="118"/>
      <c r="R18" s="118"/>
      <c r="S18" s="457" t="s">
        <v>350</v>
      </c>
      <c r="T18" s="118"/>
      <c r="U18" s="118"/>
      <c r="V18" s="118"/>
      <c r="W18" s="118"/>
      <c r="X18" s="118"/>
      <c r="Y18" s="144"/>
      <c r="Z18" s="144"/>
    </row>
    <row r="19" spans="8:26" ht="12.75">
      <c r="H19" s="125"/>
      <c r="I19" s="144"/>
      <c r="J19" s="144"/>
      <c r="K19" s="118"/>
      <c r="L19" s="118" t="s">
        <v>174</v>
      </c>
      <c r="M19" s="118"/>
      <c r="N19" s="118"/>
      <c r="O19" s="118"/>
      <c r="P19" s="118"/>
      <c r="Q19" s="118"/>
      <c r="R19" s="118"/>
      <c r="S19" s="457" t="s">
        <v>351</v>
      </c>
      <c r="T19" s="118"/>
      <c r="U19" s="118"/>
      <c r="V19" s="118"/>
      <c r="W19" s="118"/>
      <c r="X19" s="118"/>
      <c r="Y19" s="144"/>
      <c r="Z19" s="144"/>
    </row>
    <row r="20" spans="8:26" ht="8.25" customHeight="1">
      <c r="H20" s="125"/>
      <c r="I20" s="144"/>
      <c r="J20" s="144"/>
      <c r="K20" s="118"/>
      <c r="L20" s="118" t="s">
        <v>175</v>
      </c>
      <c r="M20" s="118"/>
      <c r="N20" s="118"/>
      <c r="O20" s="118"/>
      <c r="P20" s="118"/>
      <c r="Q20" s="118"/>
      <c r="R20" s="118"/>
      <c r="S20" s="457" t="s">
        <v>369</v>
      </c>
      <c r="T20" s="118"/>
      <c r="U20" s="118"/>
      <c r="V20" s="118"/>
      <c r="W20" s="118"/>
      <c r="X20" s="118"/>
      <c r="Y20" s="144"/>
      <c r="Z20" s="144"/>
    </row>
    <row r="21" spans="8:26" ht="13.5" hidden="1" thickBot="1">
      <c r="H21" s="125"/>
      <c r="I21" s="144"/>
      <c r="J21" s="144"/>
      <c r="K21" s="118"/>
      <c r="L21" s="118" t="s">
        <v>176</v>
      </c>
      <c r="M21" s="118"/>
      <c r="N21" s="118"/>
      <c r="O21" s="118"/>
      <c r="P21" s="118"/>
      <c r="Q21" s="118"/>
      <c r="R21" s="118"/>
      <c r="S21" s="457" t="s">
        <v>370</v>
      </c>
      <c r="T21" s="118"/>
      <c r="U21" s="118"/>
      <c r="V21" s="118"/>
      <c r="W21" s="118"/>
      <c r="X21" s="118"/>
      <c r="Y21" s="144"/>
      <c r="Z21" s="144"/>
    </row>
    <row r="22" spans="8:26" ht="13.5" hidden="1" thickBot="1">
      <c r="H22" s="125"/>
      <c r="I22" s="144"/>
      <c r="J22" s="144"/>
      <c r="K22" s="118"/>
      <c r="L22" s="118" t="s">
        <v>177</v>
      </c>
      <c r="M22" s="118"/>
      <c r="N22" s="118"/>
      <c r="O22" s="118"/>
      <c r="P22" s="118"/>
      <c r="Q22" s="118"/>
      <c r="R22" s="118"/>
      <c r="S22" s="457" t="s">
        <v>357</v>
      </c>
      <c r="T22" s="118"/>
      <c r="U22" s="118"/>
      <c r="V22" s="118"/>
      <c r="W22" s="118"/>
      <c r="X22" s="118"/>
      <c r="Y22" s="144"/>
      <c r="Z22" s="144"/>
    </row>
    <row r="23" spans="8:26" ht="13.5" hidden="1" thickBot="1">
      <c r="H23" s="125"/>
      <c r="I23" s="144"/>
      <c r="J23" s="144"/>
      <c r="K23" s="118"/>
      <c r="L23" s="118" t="s">
        <v>178</v>
      </c>
      <c r="M23" s="118"/>
      <c r="N23" s="118"/>
      <c r="O23" s="118"/>
      <c r="P23" s="118"/>
      <c r="Q23" s="118"/>
      <c r="R23" s="118"/>
      <c r="S23" s="457" t="s">
        <v>352</v>
      </c>
      <c r="T23" s="118"/>
      <c r="U23" s="118"/>
      <c r="V23" s="118"/>
      <c r="W23" s="118"/>
      <c r="X23" s="118"/>
      <c r="Y23" s="144"/>
      <c r="Z23" s="144"/>
    </row>
    <row r="24" spans="8:26" ht="13.5" hidden="1" thickBot="1">
      <c r="H24" s="125"/>
      <c r="I24" s="144"/>
      <c r="J24" s="144"/>
      <c r="K24" s="118"/>
      <c r="L24" s="118" t="s">
        <v>179</v>
      </c>
      <c r="M24" s="118"/>
      <c r="N24" s="118"/>
      <c r="O24" s="118"/>
      <c r="P24" s="118"/>
      <c r="Q24" s="118"/>
      <c r="R24" s="118"/>
      <c r="S24" s="457" t="s">
        <v>353</v>
      </c>
      <c r="T24" s="118"/>
      <c r="U24" s="118"/>
      <c r="V24" s="118"/>
      <c r="W24" s="118"/>
      <c r="X24" s="118"/>
      <c r="Y24" s="144"/>
      <c r="Z24" s="144"/>
    </row>
    <row r="25" spans="8:26" ht="13.5" hidden="1" thickBot="1">
      <c r="H25" s="125"/>
      <c r="I25" s="144"/>
      <c r="J25" s="144"/>
      <c r="K25" s="118"/>
      <c r="L25" s="118" t="s">
        <v>180</v>
      </c>
      <c r="M25" s="118"/>
      <c r="N25" s="118"/>
      <c r="O25" s="118"/>
      <c r="P25" s="118"/>
      <c r="Q25" s="118"/>
      <c r="R25" s="118"/>
      <c r="S25" s="457" t="s">
        <v>366</v>
      </c>
      <c r="T25" s="118"/>
      <c r="U25" s="118"/>
      <c r="V25" s="118"/>
      <c r="W25" s="118"/>
      <c r="X25" s="118"/>
      <c r="Y25" s="144"/>
      <c r="Z25" s="144"/>
    </row>
    <row r="26" spans="8:26" ht="13.5" hidden="1" thickBot="1">
      <c r="H26" s="125"/>
      <c r="I26" s="144"/>
      <c r="J26" s="144"/>
      <c r="K26" s="118"/>
      <c r="L26" s="118" t="s">
        <v>181</v>
      </c>
      <c r="M26" s="118"/>
      <c r="N26" s="118"/>
      <c r="O26" s="118"/>
      <c r="P26" s="118"/>
      <c r="Q26" s="118"/>
      <c r="R26" s="118"/>
      <c r="S26" s="457" t="s">
        <v>358</v>
      </c>
      <c r="T26" s="118"/>
      <c r="U26" s="118"/>
      <c r="V26" s="118"/>
      <c r="W26" s="118"/>
      <c r="X26" s="118"/>
      <c r="Y26" s="144"/>
      <c r="Z26" s="144"/>
    </row>
    <row r="27" spans="8:26" ht="13.5" hidden="1" thickBot="1">
      <c r="H27" s="125"/>
      <c r="I27" s="144"/>
      <c r="J27" s="144"/>
      <c r="K27" s="118"/>
      <c r="L27" s="118" t="s">
        <v>182</v>
      </c>
      <c r="M27" s="118"/>
      <c r="N27" s="118"/>
      <c r="O27" s="118"/>
      <c r="P27" s="118"/>
      <c r="Q27" s="118"/>
      <c r="R27" s="118"/>
      <c r="S27" s="457" t="s">
        <v>359</v>
      </c>
      <c r="T27" s="118"/>
      <c r="U27" s="118"/>
      <c r="V27" s="118"/>
      <c r="W27" s="118"/>
      <c r="X27" s="118"/>
      <c r="Y27" s="144"/>
      <c r="Z27" s="144"/>
    </row>
    <row r="28" spans="8:26" ht="13.5" hidden="1" thickBot="1">
      <c r="H28" s="125"/>
      <c r="I28" s="144"/>
      <c r="J28" s="144"/>
      <c r="K28" s="118"/>
      <c r="L28" s="118" t="s">
        <v>183</v>
      </c>
      <c r="M28" s="118"/>
      <c r="N28" s="118"/>
      <c r="O28" s="118"/>
      <c r="P28" s="118"/>
      <c r="Q28" s="118"/>
      <c r="R28" s="118"/>
      <c r="S28" s="457" t="s">
        <v>354</v>
      </c>
      <c r="T28" s="118"/>
      <c r="U28" s="118"/>
      <c r="V28" s="118"/>
      <c r="W28" s="118"/>
      <c r="X28" s="118"/>
      <c r="Y28" s="144"/>
      <c r="Z28" s="144"/>
    </row>
    <row r="29" spans="8:26" ht="21" customHeight="1" hidden="1" thickBot="1">
      <c r="H29" s="125"/>
      <c r="I29" s="144"/>
      <c r="J29" s="144"/>
      <c r="K29" s="118"/>
      <c r="L29" s="118" t="s">
        <v>184</v>
      </c>
      <c r="M29" s="118"/>
      <c r="N29" s="118"/>
      <c r="O29" s="118"/>
      <c r="P29" s="118"/>
      <c r="Q29" s="118"/>
      <c r="R29" s="118"/>
      <c r="S29" s="457" t="s">
        <v>368</v>
      </c>
      <c r="T29" s="118"/>
      <c r="U29" s="118"/>
      <c r="V29" s="118"/>
      <c r="W29" s="118"/>
      <c r="X29" s="118"/>
      <c r="Y29" s="144"/>
      <c r="Z29" s="144"/>
    </row>
    <row r="30" spans="2:26" ht="19.5" customHeight="1">
      <c r="B30" s="941" t="s">
        <v>580</v>
      </c>
      <c r="C30" s="482"/>
      <c r="D30" s="482"/>
      <c r="E30" s="482"/>
      <c r="F30" s="482"/>
      <c r="G30" s="482"/>
      <c r="H30" s="125"/>
      <c r="I30" s="144"/>
      <c r="J30" s="144"/>
      <c r="K30" s="118"/>
      <c r="L30" s="118" t="s">
        <v>185</v>
      </c>
      <c r="M30" s="118"/>
      <c r="N30" s="118"/>
      <c r="O30" s="118"/>
      <c r="P30" s="118"/>
      <c r="Q30" s="118"/>
      <c r="R30" s="118"/>
      <c r="S30" s="457" t="s">
        <v>355</v>
      </c>
      <c r="T30" s="118"/>
      <c r="U30" s="118"/>
      <c r="V30" s="118"/>
      <c r="W30" s="118"/>
      <c r="X30" s="118"/>
      <c r="Y30" s="144"/>
      <c r="Z30" s="144"/>
    </row>
    <row r="31" spans="2:26" ht="19.5" customHeight="1">
      <c r="B31" s="941" t="s">
        <v>576</v>
      </c>
      <c r="C31" s="482"/>
      <c r="D31" s="482"/>
      <c r="E31" s="482"/>
      <c r="F31" s="482"/>
      <c r="G31" s="482"/>
      <c r="H31" s="125"/>
      <c r="I31" s="144"/>
      <c r="J31" s="144"/>
      <c r="K31" s="118"/>
      <c r="L31" s="118" t="s">
        <v>186</v>
      </c>
      <c r="M31" s="118"/>
      <c r="N31" s="118"/>
      <c r="O31" s="118"/>
      <c r="P31" s="118"/>
      <c r="Q31" s="118"/>
      <c r="R31" s="118"/>
      <c r="S31" s="457" t="s">
        <v>356</v>
      </c>
      <c r="T31" s="118"/>
      <c r="U31" s="118"/>
      <c r="V31" s="118"/>
      <c r="W31" s="118"/>
      <c r="X31" s="118"/>
      <c r="Y31" s="144"/>
      <c r="Z31" s="144"/>
    </row>
    <row r="32" spans="2:26" ht="19.5" customHeight="1">
      <c r="B32" s="941" t="s">
        <v>577</v>
      </c>
      <c r="C32" s="482"/>
      <c r="D32" s="482"/>
      <c r="E32" s="482"/>
      <c r="F32" s="482"/>
      <c r="G32" s="482"/>
      <c r="H32" s="125"/>
      <c r="I32" s="144"/>
      <c r="J32" s="144"/>
      <c r="K32" s="118"/>
      <c r="L32" s="118" t="s">
        <v>187</v>
      </c>
      <c r="M32" s="118"/>
      <c r="N32" s="118"/>
      <c r="O32" s="118"/>
      <c r="P32" s="118"/>
      <c r="Q32" s="118"/>
      <c r="R32" s="118"/>
      <c r="S32" s="457" t="s">
        <v>376</v>
      </c>
      <c r="T32" s="118"/>
      <c r="U32" s="118"/>
      <c r="V32" s="118"/>
      <c r="W32" s="118"/>
      <c r="X32" s="118"/>
      <c r="Y32" s="144"/>
      <c r="Z32" s="144"/>
    </row>
    <row r="33" spans="2:26" ht="19.5" customHeight="1">
      <c r="B33" s="942" t="s">
        <v>578</v>
      </c>
      <c r="C33" s="482"/>
      <c r="D33" s="482"/>
      <c r="E33" s="482"/>
      <c r="F33" s="482"/>
      <c r="G33" s="482"/>
      <c r="H33" s="125"/>
      <c r="I33" s="144"/>
      <c r="J33" s="144"/>
      <c r="K33" s="118"/>
      <c r="L33" s="118" t="s">
        <v>188</v>
      </c>
      <c r="M33" s="118"/>
      <c r="N33" s="118"/>
      <c r="O33" s="118"/>
      <c r="P33" s="118"/>
      <c r="Q33" s="118"/>
      <c r="R33" s="118"/>
      <c r="S33" s="457" t="s">
        <v>426</v>
      </c>
      <c r="T33" s="118"/>
      <c r="U33" s="118"/>
      <c r="V33" s="118"/>
      <c r="W33" s="118"/>
      <c r="X33" s="118"/>
      <c r="Y33" s="144"/>
      <c r="Z33" s="144"/>
    </row>
    <row r="34" spans="2:26" ht="19.5" customHeight="1">
      <c r="B34" s="941" t="s">
        <v>579</v>
      </c>
      <c r="C34" s="482"/>
      <c r="D34" s="482"/>
      <c r="E34" s="482"/>
      <c r="F34" s="482"/>
      <c r="G34" s="482"/>
      <c r="H34" s="125"/>
      <c r="I34" s="144"/>
      <c r="J34" s="144"/>
      <c r="K34" s="118"/>
      <c r="L34" s="118" t="s">
        <v>189</v>
      </c>
      <c r="M34" s="118"/>
      <c r="N34" s="118"/>
      <c r="O34" s="118"/>
      <c r="P34" s="118"/>
      <c r="Q34" s="118"/>
      <c r="R34" s="118"/>
      <c r="S34" s="457" t="s">
        <v>427</v>
      </c>
      <c r="T34" s="118"/>
      <c r="U34" s="118"/>
      <c r="V34" s="118"/>
      <c r="W34" s="118"/>
      <c r="X34" s="118"/>
      <c r="Y34" s="144"/>
      <c r="Z34" s="144"/>
    </row>
    <row r="35" spans="2:26" ht="12" customHeight="1">
      <c r="B35" s="941"/>
      <c r="C35" s="482"/>
      <c r="D35" s="482"/>
      <c r="E35" s="482"/>
      <c r="F35" s="482"/>
      <c r="G35" s="482"/>
      <c r="H35" s="125"/>
      <c r="I35" s="144"/>
      <c r="J35" s="144"/>
      <c r="K35" s="118"/>
      <c r="L35" s="118" t="s">
        <v>190</v>
      </c>
      <c r="M35" s="118"/>
      <c r="N35" s="118"/>
      <c r="O35" s="118"/>
      <c r="P35" s="118"/>
      <c r="Q35" s="118"/>
      <c r="R35" s="118"/>
      <c r="S35" s="457" t="s">
        <v>570</v>
      </c>
      <c r="T35" s="118"/>
      <c r="U35" s="118"/>
      <c r="V35" s="118"/>
      <c r="W35" s="118"/>
      <c r="X35" s="118"/>
      <c r="Y35" s="144"/>
      <c r="Z35" s="144"/>
    </row>
    <row r="36" spans="8:26" ht="12.75">
      <c r="H36" s="125"/>
      <c r="I36" s="144"/>
      <c r="J36" s="144"/>
      <c r="K36" s="118"/>
      <c r="L36" s="118" t="s">
        <v>191</v>
      </c>
      <c r="M36" s="118"/>
      <c r="N36" s="118"/>
      <c r="O36" s="118"/>
      <c r="P36" s="118"/>
      <c r="Q36" s="118"/>
      <c r="R36" s="118"/>
      <c r="S36" s="457" t="s">
        <v>571</v>
      </c>
      <c r="T36" s="118"/>
      <c r="U36" s="118"/>
      <c r="V36" s="118"/>
      <c r="W36" s="118"/>
      <c r="X36" s="118"/>
      <c r="Y36" s="144"/>
      <c r="Z36" s="144"/>
    </row>
    <row r="37" spans="8:26" ht="12.75">
      <c r="H37" s="125"/>
      <c r="I37" s="144"/>
      <c r="J37" s="144"/>
      <c r="K37" s="118"/>
      <c r="L37" s="118" t="s">
        <v>192</v>
      </c>
      <c r="M37" s="118"/>
      <c r="N37" s="118"/>
      <c r="O37" s="118"/>
      <c r="P37" s="118"/>
      <c r="Q37" s="118"/>
      <c r="R37" s="118"/>
      <c r="S37" s="457" t="s">
        <v>572</v>
      </c>
      <c r="T37" s="118"/>
      <c r="U37" s="118"/>
      <c r="V37" s="118"/>
      <c r="W37" s="118"/>
      <c r="X37" s="118"/>
      <c r="Y37" s="144"/>
      <c r="Z37" s="144"/>
    </row>
    <row r="38" spans="8:26" ht="12.75">
      <c r="H38" s="125"/>
      <c r="I38" s="144"/>
      <c r="J38" s="144"/>
      <c r="K38" s="118"/>
      <c r="L38" s="118" t="s">
        <v>193</v>
      </c>
      <c r="M38" s="118"/>
      <c r="N38" s="118"/>
      <c r="O38" s="118"/>
      <c r="P38" s="118"/>
      <c r="Q38" s="118"/>
      <c r="R38" s="118"/>
      <c r="S38" s="457" t="s">
        <v>573</v>
      </c>
      <c r="T38" s="118"/>
      <c r="U38" s="118"/>
      <c r="V38" s="118"/>
      <c r="W38" s="118"/>
      <c r="X38" s="118"/>
      <c r="Y38" s="144"/>
      <c r="Z38" s="144"/>
    </row>
    <row r="39" spans="8:26" ht="12.75">
      <c r="H39" s="125"/>
      <c r="I39" s="144"/>
      <c r="J39" s="144"/>
      <c r="K39" s="118"/>
      <c r="L39" s="118" t="s">
        <v>194</v>
      </c>
      <c r="M39" s="118"/>
      <c r="N39" s="118"/>
      <c r="O39" s="118"/>
      <c r="P39" s="118"/>
      <c r="Q39" s="118"/>
      <c r="R39" s="118"/>
      <c r="S39" s="457" t="s">
        <v>574</v>
      </c>
      <c r="T39" s="118"/>
      <c r="U39" s="118"/>
      <c r="V39" s="118"/>
      <c r="W39" s="118"/>
      <c r="X39" s="118"/>
      <c r="Y39" s="144"/>
      <c r="Z39" s="144"/>
    </row>
    <row r="40" spans="2:26" ht="12.75">
      <c r="B40" s="141"/>
      <c r="H40" s="125"/>
      <c r="I40" s="144"/>
      <c r="J40" s="144"/>
      <c r="K40" s="118"/>
      <c r="L40" s="118" t="s">
        <v>195</v>
      </c>
      <c r="M40" s="118"/>
      <c r="N40" s="118"/>
      <c r="O40" s="118"/>
      <c r="P40" s="118"/>
      <c r="Q40" s="118"/>
      <c r="R40" s="118"/>
      <c r="S40" s="457" t="s">
        <v>575</v>
      </c>
      <c r="T40" s="118"/>
      <c r="U40" s="118"/>
      <c r="V40" s="118"/>
      <c r="W40" s="118"/>
      <c r="X40" s="118"/>
      <c r="Y40" s="144"/>
      <c r="Z40" s="144"/>
    </row>
    <row r="41" spans="8:26" ht="12.75">
      <c r="H41" s="125"/>
      <c r="I41" s="144"/>
      <c r="J41" s="144"/>
      <c r="K41" s="118"/>
      <c r="L41" s="118" t="s">
        <v>196</v>
      </c>
      <c r="M41" s="118"/>
      <c r="N41" s="118"/>
      <c r="O41" s="118"/>
      <c r="P41" s="118"/>
      <c r="Q41" s="118"/>
      <c r="R41" s="118"/>
      <c r="S41" s="118"/>
      <c r="T41" s="118"/>
      <c r="U41" s="118"/>
      <c r="V41" s="118"/>
      <c r="W41" s="118"/>
      <c r="X41" s="118"/>
      <c r="Y41" s="144"/>
      <c r="Z41" s="144"/>
    </row>
    <row r="42" spans="8:26" ht="12.75">
      <c r="H42" s="125"/>
      <c r="I42" s="144"/>
      <c r="J42" s="144"/>
      <c r="K42" s="118"/>
      <c r="L42" s="118" t="s">
        <v>197</v>
      </c>
      <c r="M42" s="118"/>
      <c r="N42" s="118"/>
      <c r="O42" s="118"/>
      <c r="P42" s="118"/>
      <c r="Q42" s="118"/>
      <c r="R42" s="118"/>
      <c r="S42" s="118"/>
      <c r="T42" s="118"/>
      <c r="U42" s="118"/>
      <c r="V42" s="118"/>
      <c r="W42" s="118"/>
      <c r="X42" s="118"/>
      <c r="Y42" s="144"/>
      <c r="Z42" s="144"/>
    </row>
    <row r="43" spans="8:26" ht="12.75">
      <c r="H43" s="125"/>
      <c r="I43" s="144"/>
      <c r="J43" s="144"/>
      <c r="K43" s="118"/>
      <c r="L43" s="118" t="s">
        <v>198</v>
      </c>
      <c r="M43" s="118"/>
      <c r="N43" s="118"/>
      <c r="O43" s="118"/>
      <c r="P43" s="118"/>
      <c r="Q43" s="118"/>
      <c r="R43" s="118"/>
      <c r="S43" s="118"/>
      <c r="T43" s="118"/>
      <c r="U43" s="118"/>
      <c r="V43" s="118"/>
      <c r="W43" s="118"/>
      <c r="X43" s="118"/>
      <c r="Y43" s="144"/>
      <c r="Z43" s="144"/>
    </row>
    <row r="44" spans="8:26" ht="12.75">
      <c r="H44" s="125"/>
      <c r="I44" s="144"/>
      <c r="J44" s="144"/>
      <c r="K44" s="118"/>
      <c r="L44" s="118" t="s">
        <v>264</v>
      </c>
      <c r="M44" s="118"/>
      <c r="N44" s="118"/>
      <c r="O44" s="118"/>
      <c r="P44" s="118"/>
      <c r="Q44" s="118"/>
      <c r="R44" s="118"/>
      <c r="S44" s="118"/>
      <c r="T44" s="118"/>
      <c r="U44" s="118"/>
      <c r="V44" s="118"/>
      <c r="W44" s="118"/>
      <c r="X44" s="118"/>
      <c r="Y44" s="144"/>
      <c r="Z44" s="144"/>
    </row>
    <row r="45" spans="8:26" ht="12.75">
      <c r="H45" s="125"/>
      <c r="I45" s="144"/>
      <c r="J45" s="144"/>
      <c r="K45" s="118"/>
      <c r="L45" s="118" t="s">
        <v>199</v>
      </c>
      <c r="M45" s="118"/>
      <c r="N45" s="118"/>
      <c r="O45" s="118"/>
      <c r="P45" s="118"/>
      <c r="Q45" s="118"/>
      <c r="R45" s="118"/>
      <c r="S45" s="118"/>
      <c r="T45" s="118"/>
      <c r="U45" s="118"/>
      <c r="V45" s="118"/>
      <c r="W45" s="118"/>
      <c r="X45" s="118"/>
      <c r="Y45" s="144"/>
      <c r="Z45" s="144"/>
    </row>
    <row r="46" spans="8:26" ht="12.75">
      <c r="H46" s="125"/>
      <c r="I46" s="144"/>
      <c r="J46" s="144"/>
      <c r="K46" s="118"/>
      <c r="L46" s="118" t="s">
        <v>200</v>
      </c>
      <c r="M46" s="118"/>
      <c r="N46" s="118"/>
      <c r="O46" s="118"/>
      <c r="P46" s="118"/>
      <c r="Q46" s="118"/>
      <c r="R46" s="118"/>
      <c r="S46" s="118"/>
      <c r="T46" s="118"/>
      <c r="U46" s="118"/>
      <c r="V46" s="118"/>
      <c r="W46" s="118"/>
      <c r="X46" s="118"/>
      <c r="Y46" s="144"/>
      <c r="Z46" s="144"/>
    </row>
    <row r="47" spans="8:26" ht="12.75">
      <c r="H47" s="125"/>
      <c r="I47" s="144"/>
      <c r="J47" s="144"/>
      <c r="K47" s="118"/>
      <c r="L47" s="118" t="s">
        <v>201</v>
      </c>
      <c r="M47" s="118"/>
      <c r="N47" s="118"/>
      <c r="O47" s="118"/>
      <c r="P47" s="118"/>
      <c r="Q47" s="118"/>
      <c r="R47" s="118"/>
      <c r="S47" s="118"/>
      <c r="T47" s="118"/>
      <c r="U47" s="118"/>
      <c r="V47" s="118"/>
      <c r="W47" s="118"/>
      <c r="X47" s="118"/>
      <c r="Y47" s="144"/>
      <c r="Z47" s="144"/>
    </row>
    <row r="48" spans="8:26" ht="12.75">
      <c r="H48" s="125"/>
      <c r="I48" s="144"/>
      <c r="J48" s="144"/>
      <c r="K48" s="118"/>
      <c r="L48" s="118" t="s">
        <v>202</v>
      </c>
      <c r="M48" s="118"/>
      <c r="N48" s="118"/>
      <c r="O48" s="118"/>
      <c r="P48" s="118"/>
      <c r="Q48" s="118"/>
      <c r="R48" s="118"/>
      <c r="S48" s="118"/>
      <c r="T48" s="118"/>
      <c r="U48" s="118"/>
      <c r="V48" s="118"/>
      <c r="W48" s="118"/>
      <c r="X48" s="118"/>
      <c r="Y48" s="144"/>
      <c r="Z48" s="144"/>
    </row>
    <row r="49" spans="8:26" ht="12.75">
      <c r="H49" s="125"/>
      <c r="I49" s="144"/>
      <c r="J49" s="144"/>
      <c r="K49" s="118"/>
      <c r="L49" s="118" t="s">
        <v>265</v>
      </c>
      <c r="M49" s="118"/>
      <c r="N49" s="118"/>
      <c r="O49" s="118"/>
      <c r="P49" s="118"/>
      <c r="Q49" s="118"/>
      <c r="R49" s="118"/>
      <c r="S49" s="118"/>
      <c r="T49" s="118"/>
      <c r="U49" s="118"/>
      <c r="V49" s="118"/>
      <c r="W49" s="118"/>
      <c r="X49" s="118"/>
      <c r="Y49" s="144"/>
      <c r="Z49" s="144"/>
    </row>
    <row r="50" spans="8:26" ht="12.75">
      <c r="H50" s="125"/>
      <c r="I50" s="144"/>
      <c r="J50" s="144"/>
      <c r="K50" s="118"/>
      <c r="L50" s="118" t="s">
        <v>266</v>
      </c>
      <c r="M50" s="118"/>
      <c r="N50" s="118"/>
      <c r="O50" s="118"/>
      <c r="P50" s="118"/>
      <c r="Q50" s="118"/>
      <c r="R50" s="118"/>
      <c r="S50" s="118"/>
      <c r="T50" s="118"/>
      <c r="U50" s="118"/>
      <c r="V50" s="118"/>
      <c r="W50" s="118"/>
      <c r="X50" s="118"/>
      <c r="Y50" s="144"/>
      <c r="Z50" s="144"/>
    </row>
    <row r="51" spans="8:26" ht="12.75">
      <c r="H51" s="125"/>
      <c r="I51" s="144"/>
      <c r="J51" s="144"/>
      <c r="K51" s="118"/>
      <c r="L51" s="118" t="s">
        <v>267</v>
      </c>
      <c r="M51" s="118"/>
      <c r="N51" s="118"/>
      <c r="O51" s="118"/>
      <c r="P51" s="118"/>
      <c r="Q51" s="118"/>
      <c r="R51" s="118"/>
      <c r="S51" s="118"/>
      <c r="T51" s="118"/>
      <c r="U51" s="118"/>
      <c r="V51" s="118"/>
      <c r="W51" s="118"/>
      <c r="X51" s="118"/>
      <c r="Y51" s="144"/>
      <c r="Z51" s="144"/>
    </row>
    <row r="52" spans="8:26" ht="12.75">
      <c r="H52" s="125"/>
      <c r="I52" s="144"/>
      <c r="J52" s="144"/>
      <c r="K52" s="118"/>
      <c r="L52" s="118" t="s">
        <v>203</v>
      </c>
      <c r="M52" s="118"/>
      <c r="N52" s="118"/>
      <c r="O52" s="118"/>
      <c r="P52" s="118"/>
      <c r="Q52" s="118"/>
      <c r="R52" s="118"/>
      <c r="S52" s="118"/>
      <c r="T52" s="118"/>
      <c r="U52" s="118"/>
      <c r="V52" s="118"/>
      <c r="W52" s="118"/>
      <c r="X52" s="118"/>
      <c r="Y52" s="144"/>
      <c r="Z52" s="144"/>
    </row>
    <row r="53" spans="8:26" ht="12.75">
      <c r="H53" s="125"/>
      <c r="I53" s="144"/>
      <c r="J53" s="144"/>
      <c r="K53" s="118"/>
      <c r="L53" s="118" t="s">
        <v>204</v>
      </c>
      <c r="M53" s="118"/>
      <c r="N53" s="118"/>
      <c r="O53" s="118"/>
      <c r="P53" s="118"/>
      <c r="Q53" s="118"/>
      <c r="R53" s="118"/>
      <c r="S53" s="118"/>
      <c r="T53" s="118"/>
      <c r="U53" s="118"/>
      <c r="V53" s="118"/>
      <c r="W53" s="118"/>
      <c r="X53" s="118"/>
      <c r="Y53" s="144"/>
      <c r="Z53" s="144"/>
    </row>
    <row r="54" spans="8:26" ht="12.75">
      <c r="H54" s="125"/>
      <c r="I54" s="144"/>
      <c r="J54" s="144"/>
      <c r="K54" s="118"/>
      <c r="L54" s="118" t="s">
        <v>268</v>
      </c>
      <c r="M54" s="118"/>
      <c r="N54" s="118"/>
      <c r="O54" s="118"/>
      <c r="P54" s="118"/>
      <c r="Q54" s="118"/>
      <c r="R54" s="118"/>
      <c r="S54" s="118"/>
      <c r="T54" s="118"/>
      <c r="U54" s="118"/>
      <c r="V54" s="118"/>
      <c r="W54" s="118"/>
      <c r="X54" s="118"/>
      <c r="Y54" s="144"/>
      <c r="Z54" s="144"/>
    </row>
    <row r="55" spans="8:26" ht="12.75">
      <c r="H55" s="125"/>
      <c r="I55" s="144"/>
      <c r="J55" s="144"/>
      <c r="K55" s="118"/>
      <c r="L55" s="118" t="s">
        <v>269</v>
      </c>
      <c r="M55" s="118"/>
      <c r="N55" s="118"/>
      <c r="O55" s="118"/>
      <c r="P55" s="118"/>
      <c r="Q55" s="118"/>
      <c r="R55" s="118"/>
      <c r="S55" s="118"/>
      <c r="T55" s="118"/>
      <c r="U55" s="118"/>
      <c r="V55" s="118"/>
      <c r="W55" s="118"/>
      <c r="X55" s="118"/>
      <c r="Y55" s="144"/>
      <c r="Z55" s="144"/>
    </row>
    <row r="56" spans="8:26" ht="12.75">
      <c r="H56" s="125"/>
      <c r="I56" s="144"/>
      <c r="J56" s="144"/>
      <c r="K56" s="118"/>
      <c r="L56" s="118" t="s">
        <v>270</v>
      </c>
      <c r="M56" s="118"/>
      <c r="N56" s="118"/>
      <c r="O56" s="118"/>
      <c r="P56" s="118"/>
      <c r="Q56" s="118"/>
      <c r="R56" s="118"/>
      <c r="S56" s="118"/>
      <c r="T56" s="118"/>
      <c r="U56" s="118"/>
      <c r="V56" s="118"/>
      <c r="W56" s="118"/>
      <c r="X56" s="118"/>
      <c r="Y56" s="144"/>
      <c r="Z56" s="144"/>
    </row>
    <row r="57" spans="8:26" ht="12.75">
      <c r="H57" s="125"/>
      <c r="I57" s="144"/>
      <c r="J57" s="144"/>
      <c r="K57" s="118"/>
      <c r="L57" s="118" t="s">
        <v>205</v>
      </c>
      <c r="M57" s="118"/>
      <c r="N57" s="118"/>
      <c r="O57" s="118"/>
      <c r="P57" s="118"/>
      <c r="Q57" s="118"/>
      <c r="R57" s="118"/>
      <c r="S57" s="118"/>
      <c r="T57" s="118"/>
      <c r="U57" s="118"/>
      <c r="V57" s="118"/>
      <c r="W57" s="118"/>
      <c r="X57" s="118"/>
      <c r="Y57" s="144"/>
      <c r="Z57" s="144"/>
    </row>
    <row r="58" spans="8:26" ht="12.75">
      <c r="H58" s="125"/>
      <c r="I58" s="144"/>
      <c r="J58" s="144"/>
      <c r="K58" s="118"/>
      <c r="L58" s="118" t="s">
        <v>271</v>
      </c>
      <c r="M58" s="118"/>
      <c r="N58" s="118"/>
      <c r="O58" s="118"/>
      <c r="P58" s="118"/>
      <c r="Q58" s="118"/>
      <c r="R58" s="118"/>
      <c r="S58" s="118"/>
      <c r="T58" s="118"/>
      <c r="U58" s="118"/>
      <c r="V58" s="118"/>
      <c r="W58" s="118"/>
      <c r="X58" s="118"/>
      <c r="Y58" s="144"/>
      <c r="Z58" s="144"/>
    </row>
    <row r="59" spans="8:26" ht="12.75">
      <c r="H59" s="125"/>
      <c r="I59" s="144"/>
      <c r="J59" s="144"/>
      <c r="K59" s="118"/>
      <c r="L59" s="118" t="s">
        <v>206</v>
      </c>
      <c r="M59" s="118"/>
      <c r="N59" s="118"/>
      <c r="O59" s="118"/>
      <c r="P59" s="118"/>
      <c r="Q59" s="118"/>
      <c r="R59" s="118"/>
      <c r="S59" s="118"/>
      <c r="T59" s="118"/>
      <c r="U59" s="118"/>
      <c r="V59" s="118"/>
      <c r="W59" s="118"/>
      <c r="X59" s="118"/>
      <c r="Y59" s="144"/>
      <c r="Z59" s="144"/>
    </row>
    <row r="60" spans="8:26" ht="12.75">
      <c r="H60" s="125"/>
      <c r="I60" s="144"/>
      <c r="J60" s="144"/>
      <c r="K60" s="118"/>
      <c r="L60" s="118" t="s">
        <v>207</v>
      </c>
      <c r="M60" s="118"/>
      <c r="N60" s="118"/>
      <c r="O60" s="118"/>
      <c r="P60" s="118"/>
      <c r="Q60" s="118"/>
      <c r="R60" s="118"/>
      <c r="S60" s="118"/>
      <c r="T60" s="118"/>
      <c r="U60" s="118"/>
      <c r="V60" s="118"/>
      <c r="W60" s="118"/>
      <c r="X60" s="118"/>
      <c r="Y60" s="144"/>
      <c r="Z60" s="144"/>
    </row>
    <row r="61" spans="8:26" ht="12.75">
      <c r="H61" s="125"/>
      <c r="I61" s="144"/>
      <c r="J61" s="144"/>
      <c r="K61" s="118"/>
      <c r="L61" s="118" t="s">
        <v>272</v>
      </c>
      <c r="M61" s="118"/>
      <c r="N61" s="118"/>
      <c r="O61" s="118"/>
      <c r="P61" s="118"/>
      <c r="Q61" s="118"/>
      <c r="R61" s="118"/>
      <c r="S61" s="118"/>
      <c r="T61" s="118"/>
      <c r="U61" s="118"/>
      <c r="V61" s="118"/>
      <c r="W61" s="118"/>
      <c r="X61" s="118"/>
      <c r="Y61" s="144"/>
      <c r="Z61" s="144"/>
    </row>
    <row r="62" spans="8:26" ht="12.75">
      <c r="H62" s="125"/>
      <c r="I62" s="144"/>
      <c r="J62" s="144"/>
      <c r="K62" s="118"/>
      <c r="L62" s="118" t="s">
        <v>273</v>
      </c>
      <c r="M62" s="118"/>
      <c r="N62" s="118"/>
      <c r="O62" s="118"/>
      <c r="P62" s="118"/>
      <c r="Q62" s="118"/>
      <c r="R62" s="118"/>
      <c r="S62" s="118"/>
      <c r="T62" s="118"/>
      <c r="U62" s="118"/>
      <c r="V62" s="118"/>
      <c r="W62" s="118"/>
      <c r="X62" s="118"/>
      <c r="Y62" s="144"/>
      <c r="Z62" s="144"/>
    </row>
    <row r="63" spans="8:26" ht="12.75">
      <c r="H63" s="125"/>
      <c r="I63" s="144"/>
      <c r="J63" s="144"/>
      <c r="K63" s="118"/>
      <c r="L63" s="118" t="s">
        <v>208</v>
      </c>
      <c r="M63" s="118"/>
      <c r="N63" s="118"/>
      <c r="O63" s="118"/>
      <c r="P63" s="118"/>
      <c r="Q63" s="118"/>
      <c r="R63" s="118"/>
      <c r="S63" s="118"/>
      <c r="T63" s="118"/>
      <c r="U63" s="118"/>
      <c r="V63" s="118"/>
      <c r="W63" s="118"/>
      <c r="X63" s="118"/>
      <c r="Y63" s="144"/>
      <c r="Z63" s="144"/>
    </row>
    <row r="64" spans="8:26" ht="12.75">
      <c r="H64" s="125"/>
      <c r="I64" s="144"/>
      <c r="J64" s="144"/>
      <c r="K64" s="118"/>
      <c r="L64" s="118" t="s">
        <v>209</v>
      </c>
      <c r="M64" s="118"/>
      <c r="N64" s="118"/>
      <c r="O64" s="118"/>
      <c r="P64" s="118"/>
      <c r="Q64" s="118"/>
      <c r="R64" s="118"/>
      <c r="S64" s="118"/>
      <c r="T64" s="118"/>
      <c r="U64" s="118"/>
      <c r="V64" s="118"/>
      <c r="W64" s="118"/>
      <c r="X64" s="118"/>
      <c r="Y64" s="144"/>
      <c r="Z64" s="144"/>
    </row>
    <row r="65" spans="8:26" ht="12.75">
      <c r="H65" s="125"/>
      <c r="I65" s="144"/>
      <c r="J65" s="144"/>
      <c r="K65" s="118"/>
      <c r="L65" s="118" t="s">
        <v>210</v>
      </c>
      <c r="M65" s="118"/>
      <c r="N65" s="118"/>
      <c r="O65" s="118"/>
      <c r="P65" s="118"/>
      <c r="Q65" s="118"/>
      <c r="R65" s="118"/>
      <c r="S65" s="118"/>
      <c r="T65" s="118"/>
      <c r="U65" s="118"/>
      <c r="V65" s="118"/>
      <c r="W65" s="118"/>
      <c r="X65" s="118"/>
      <c r="Y65" s="144"/>
      <c r="Z65" s="144"/>
    </row>
    <row r="66" spans="8:26" ht="12.75">
      <c r="H66" s="125"/>
      <c r="I66" s="144"/>
      <c r="J66" s="144"/>
      <c r="K66" s="118"/>
      <c r="L66" s="118" t="s">
        <v>211</v>
      </c>
      <c r="M66" s="118"/>
      <c r="N66" s="118"/>
      <c r="O66" s="118"/>
      <c r="P66" s="118"/>
      <c r="Q66" s="118"/>
      <c r="R66" s="118"/>
      <c r="S66" s="118"/>
      <c r="T66" s="118"/>
      <c r="U66" s="118"/>
      <c r="V66" s="118"/>
      <c r="W66" s="118"/>
      <c r="X66" s="118"/>
      <c r="Y66" s="144"/>
      <c r="Z66" s="144"/>
    </row>
    <row r="67" spans="8:26" ht="12.75">
      <c r="H67" s="125"/>
      <c r="I67" s="144"/>
      <c r="J67" s="144"/>
      <c r="K67" s="118"/>
      <c r="L67" s="118" t="s">
        <v>274</v>
      </c>
      <c r="M67" s="118"/>
      <c r="N67" s="118"/>
      <c r="O67" s="118"/>
      <c r="P67" s="118"/>
      <c r="Q67" s="118"/>
      <c r="R67" s="118"/>
      <c r="S67" s="118"/>
      <c r="T67" s="118"/>
      <c r="U67" s="118"/>
      <c r="V67" s="118"/>
      <c r="W67" s="118"/>
      <c r="X67" s="118"/>
      <c r="Y67" s="144"/>
      <c r="Z67" s="144"/>
    </row>
    <row r="68" spans="8:26" ht="12.75">
      <c r="H68" s="125"/>
      <c r="I68" s="144"/>
      <c r="J68" s="144"/>
      <c r="K68" s="118"/>
      <c r="L68" s="118" t="s">
        <v>212</v>
      </c>
      <c r="M68" s="118"/>
      <c r="N68" s="118"/>
      <c r="O68" s="118"/>
      <c r="P68" s="118"/>
      <c r="Q68" s="118"/>
      <c r="R68" s="118"/>
      <c r="S68" s="118"/>
      <c r="T68" s="118"/>
      <c r="U68" s="118"/>
      <c r="V68" s="118"/>
      <c r="W68" s="118"/>
      <c r="X68" s="118"/>
      <c r="Y68" s="144"/>
      <c r="Z68" s="144"/>
    </row>
    <row r="69" spans="8:26" ht="12.75">
      <c r="H69" s="125"/>
      <c r="I69" s="144"/>
      <c r="J69" s="144"/>
      <c r="K69" s="118"/>
      <c r="L69" s="118" t="s">
        <v>213</v>
      </c>
      <c r="M69" s="118"/>
      <c r="N69" s="118"/>
      <c r="O69" s="118"/>
      <c r="P69" s="118"/>
      <c r="Q69" s="118"/>
      <c r="R69" s="118"/>
      <c r="S69" s="118"/>
      <c r="T69" s="118"/>
      <c r="U69" s="118"/>
      <c r="V69" s="118"/>
      <c r="W69" s="118"/>
      <c r="X69" s="118"/>
      <c r="Y69" s="144"/>
      <c r="Z69" s="144"/>
    </row>
    <row r="70" spans="8:26" ht="12.75">
      <c r="H70" s="125"/>
      <c r="I70" s="144"/>
      <c r="J70" s="144"/>
      <c r="K70" s="118"/>
      <c r="L70" s="118" t="s">
        <v>214</v>
      </c>
      <c r="M70" s="118"/>
      <c r="N70" s="118"/>
      <c r="O70" s="118"/>
      <c r="P70" s="118"/>
      <c r="Q70" s="118"/>
      <c r="R70" s="118"/>
      <c r="S70" s="118"/>
      <c r="T70" s="118"/>
      <c r="U70" s="118"/>
      <c r="V70" s="118"/>
      <c r="W70" s="118"/>
      <c r="X70" s="118"/>
      <c r="Y70" s="144"/>
      <c r="Z70" s="144"/>
    </row>
    <row r="71" spans="8:26" ht="12.75">
      <c r="H71" s="125"/>
      <c r="I71" s="144"/>
      <c r="J71" s="144"/>
      <c r="K71" s="118"/>
      <c r="L71" s="118" t="s">
        <v>215</v>
      </c>
      <c r="M71" s="118"/>
      <c r="N71" s="118"/>
      <c r="O71" s="118"/>
      <c r="P71" s="118"/>
      <c r="Q71" s="118"/>
      <c r="R71" s="118"/>
      <c r="S71" s="118"/>
      <c r="T71" s="118"/>
      <c r="U71" s="118"/>
      <c r="V71" s="118"/>
      <c r="W71" s="118"/>
      <c r="X71" s="118"/>
      <c r="Y71" s="144"/>
      <c r="Z71" s="144"/>
    </row>
    <row r="72" spans="8:26" ht="12.75">
      <c r="H72" s="125"/>
      <c r="I72" s="144"/>
      <c r="J72" s="144"/>
      <c r="K72" s="118"/>
      <c r="L72" s="118" t="s">
        <v>216</v>
      </c>
      <c r="M72" s="118"/>
      <c r="N72" s="118"/>
      <c r="O72" s="118"/>
      <c r="P72" s="118"/>
      <c r="Q72" s="118"/>
      <c r="R72" s="118"/>
      <c r="S72" s="118"/>
      <c r="T72" s="118"/>
      <c r="U72" s="118"/>
      <c r="V72" s="118"/>
      <c r="W72" s="118"/>
      <c r="X72" s="118"/>
      <c r="Y72" s="144"/>
      <c r="Z72" s="144"/>
    </row>
    <row r="73" spans="8:26" ht="12.75">
      <c r="H73" s="125"/>
      <c r="I73" s="144"/>
      <c r="J73" s="144"/>
      <c r="K73" s="118"/>
      <c r="L73" s="118" t="s">
        <v>217</v>
      </c>
      <c r="M73" s="118"/>
      <c r="N73" s="118"/>
      <c r="O73" s="118"/>
      <c r="P73" s="118"/>
      <c r="Q73" s="118"/>
      <c r="R73" s="118"/>
      <c r="S73" s="118"/>
      <c r="T73" s="118"/>
      <c r="U73" s="118"/>
      <c r="V73" s="118"/>
      <c r="W73" s="118"/>
      <c r="X73" s="118"/>
      <c r="Y73" s="144"/>
      <c r="Z73" s="144"/>
    </row>
    <row r="74" spans="8:26" ht="12.75">
      <c r="H74" s="125"/>
      <c r="I74" s="144"/>
      <c r="J74" s="144"/>
      <c r="K74" s="118"/>
      <c r="L74" s="118" t="s">
        <v>218</v>
      </c>
      <c r="M74" s="118"/>
      <c r="N74" s="118"/>
      <c r="O74" s="118"/>
      <c r="P74" s="118"/>
      <c r="Q74" s="118"/>
      <c r="R74" s="118"/>
      <c r="S74" s="118"/>
      <c r="T74" s="118"/>
      <c r="U74" s="118"/>
      <c r="V74" s="118"/>
      <c r="W74" s="118"/>
      <c r="X74" s="118"/>
      <c r="Y74" s="144"/>
      <c r="Z74" s="144"/>
    </row>
    <row r="75" spans="8:26" ht="12.75">
      <c r="H75" s="125"/>
      <c r="I75" s="144"/>
      <c r="J75" s="144"/>
      <c r="K75" s="118"/>
      <c r="L75" s="118" t="s">
        <v>219</v>
      </c>
      <c r="M75" s="118"/>
      <c r="N75" s="118"/>
      <c r="O75" s="118"/>
      <c r="P75" s="118"/>
      <c r="Q75" s="118"/>
      <c r="R75" s="118"/>
      <c r="S75" s="118"/>
      <c r="T75" s="118"/>
      <c r="U75" s="118"/>
      <c r="V75" s="118"/>
      <c r="W75" s="118"/>
      <c r="X75" s="118"/>
      <c r="Y75" s="144"/>
      <c r="Z75" s="144"/>
    </row>
    <row r="76" spans="8:26" ht="12.75">
      <c r="H76" s="125"/>
      <c r="I76" s="144"/>
      <c r="J76" s="144"/>
      <c r="K76" s="118"/>
      <c r="L76" s="118" t="s">
        <v>220</v>
      </c>
      <c r="M76" s="118"/>
      <c r="N76" s="118"/>
      <c r="O76" s="118"/>
      <c r="P76" s="118"/>
      <c r="Q76" s="118"/>
      <c r="R76" s="118"/>
      <c r="S76" s="118"/>
      <c r="T76" s="118"/>
      <c r="U76" s="118"/>
      <c r="V76" s="118"/>
      <c r="W76" s="118"/>
      <c r="X76" s="118"/>
      <c r="Y76" s="144"/>
      <c r="Z76" s="144"/>
    </row>
    <row r="77" spans="8:26" ht="12.75">
      <c r="H77" s="125"/>
      <c r="I77" s="144"/>
      <c r="J77" s="144"/>
      <c r="K77" s="118"/>
      <c r="L77" s="118" t="s">
        <v>221</v>
      </c>
      <c r="M77" s="118"/>
      <c r="N77" s="118"/>
      <c r="O77" s="118"/>
      <c r="P77" s="118"/>
      <c r="Q77" s="118"/>
      <c r="R77" s="118"/>
      <c r="S77" s="118"/>
      <c r="T77" s="118"/>
      <c r="U77" s="118"/>
      <c r="V77" s="118"/>
      <c r="W77" s="118"/>
      <c r="X77" s="118"/>
      <c r="Y77" s="144"/>
      <c r="Z77" s="144"/>
    </row>
    <row r="78" spans="8:26" ht="12.75">
      <c r="H78" s="125"/>
      <c r="I78" s="144"/>
      <c r="J78" s="144"/>
      <c r="K78" s="118"/>
      <c r="L78" s="118" t="s">
        <v>222</v>
      </c>
      <c r="M78" s="118"/>
      <c r="N78" s="118"/>
      <c r="O78" s="118"/>
      <c r="P78" s="118"/>
      <c r="Q78" s="118"/>
      <c r="R78" s="118"/>
      <c r="S78" s="118"/>
      <c r="T78" s="118"/>
      <c r="U78" s="118"/>
      <c r="V78" s="118"/>
      <c r="W78" s="118"/>
      <c r="X78" s="118"/>
      <c r="Y78" s="144"/>
      <c r="Z78" s="144"/>
    </row>
    <row r="79" spans="8:26" ht="12.75">
      <c r="H79" s="125"/>
      <c r="I79" s="144"/>
      <c r="J79" s="144"/>
      <c r="K79" s="118"/>
      <c r="L79" s="118" t="s">
        <v>275</v>
      </c>
      <c r="M79" s="118"/>
      <c r="N79" s="118"/>
      <c r="O79" s="118"/>
      <c r="P79" s="118"/>
      <c r="Q79" s="118"/>
      <c r="R79" s="118"/>
      <c r="S79" s="118"/>
      <c r="T79" s="118"/>
      <c r="U79" s="118"/>
      <c r="V79" s="118"/>
      <c r="W79" s="118"/>
      <c r="X79" s="118"/>
      <c r="Y79" s="144"/>
      <c r="Z79" s="144"/>
    </row>
    <row r="80" spans="8:26" ht="12.75">
      <c r="H80" s="125"/>
      <c r="I80" s="144"/>
      <c r="J80" s="144"/>
      <c r="K80" s="118"/>
      <c r="L80" s="118" t="s">
        <v>223</v>
      </c>
      <c r="M80" s="118"/>
      <c r="N80" s="118"/>
      <c r="O80" s="118"/>
      <c r="P80" s="118"/>
      <c r="Q80" s="118"/>
      <c r="R80" s="118"/>
      <c r="S80" s="118"/>
      <c r="T80" s="118"/>
      <c r="U80" s="118"/>
      <c r="V80" s="118"/>
      <c r="W80" s="118"/>
      <c r="X80" s="118"/>
      <c r="Y80" s="144"/>
      <c r="Z80" s="144"/>
    </row>
    <row r="81" spans="8:26" ht="12.75">
      <c r="H81" s="125"/>
      <c r="I81" s="144"/>
      <c r="J81" s="144"/>
      <c r="K81" s="118"/>
      <c r="L81" s="118" t="s">
        <v>224</v>
      </c>
      <c r="M81" s="118"/>
      <c r="N81" s="118"/>
      <c r="O81" s="118"/>
      <c r="P81" s="118"/>
      <c r="Q81" s="118"/>
      <c r="R81" s="118"/>
      <c r="S81" s="118"/>
      <c r="T81" s="118"/>
      <c r="U81" s="118"/>
      <c r="V81" s="118"/>
      <c r="W81" s="118"/>
      <c r="X81" s="118"/>
      <c r="Y81" s="144"/>
      <c r="Z81" s="144"/>
    </row>
    <row r="82" spans="8:26" ht="12.75">
      <c r="H82" s="125"/>
      <c r="I82" s="144"/>
      <c r="J82" s="144"/>
      <c r="K82" s="118"/>
      <c r="L82" s="118" t="s">
        <v>225</v>
      </c>
      <c r="M82" s="118"/>
      <c r="N82" s="118"/>
      <c r="O82" s="118"/>
      <c r="P82" s="118"/>
      <c r="Q82" s="118"/>
      <c r="R82" s="118"/>
      <c r="S82" s="118"/>
      <c r="T82" s="118"/>
      <c r="U82" s="118"/>
      <c r="V82" s="118"/>
      <c r="W82" s="118"/>
      <c r="X82" s="118"/>
      <c r="Y82" s="144"/>
      <c r="Z82" s="144"/>
    </row>
    <row r="83" spans="8:26" ht="12.75">
      <c r="H83" s="125"/>
      <c r="I83" s="144"/>
      <c r="J83" s="144"/>
      <c r="K83" s="118"/>
      <c r="L83" s="118" t="s">
        <v>436</v>
      </c>
      <c r="M83" s="118"/>
      <c r="N83" s="118"/>
      <c r="O83" s="118"/>
      <c r="P83" s="118"/>
      <c r="Q83" s="118"/>
      <c r="R83" s="118"/>
      <c r="S83" s="118"/>
      <c r="T83" s="118"/>
      <c r="U83" s="118"/>
      <c r="V83" s="118"/>
      <c r="W83" s="118"/>
      <c r="X83" s="118"/>
      <c r="Y83" s="144"/>
      <c r="Z83" s="144"/>
    </row>
    <row r="84" spans="8:26" ht="12.75">
      <c r="H84" s="125"/>
      <c r="I84" s="144"/>
      <c r="J84" s="144"/>
      <c r="K84" s="118"/>
      <c r="L84" s="118" t="s">
        <v>438</v>
      </c>
      <c r="M84" s="118"/>
      <c r="N84" s="118"/>
      <c r="O84" s="118"/>
      <c r="P84" s="118"/>
      <c r="Q84" s="118"/>
      <c r="R84" s="118"/>
      <c r="S84" s="118"/>
      <c r="T84" s="118"/>
      <c r="U84" s="118"/>
      <c r="V84" s="118"/>
      <c r="W84" s="118"/>
      <c r="X84" s="118"/>
      <c r="Y84" s="144"/>
      <c r="Z84" s="144"/>
    </row>
    <row r="85" spans="8:26" ht="12.75">
      <c r="H85" s="125"/>
      <c r="I85" s="144"/>
      <c r="J85" s="144"/>
      <c r="K85" s="118"/>
      <c r="L85" s="118" t="s">
        <v>226</v>
      </c>
      <c r="M85" s="118"/>
      <c r="N85" s="118"/>
      <c r="O85" s="118"/>
      <c r="P85" s="118"/>
      <c r="Q85" s="118"/>
      <c r="R85" s="118"/>
      <c r="S85" s="118"/>
      <c r="T85" s="118"/>
      <c r="U85" s="118"/>
      <c r="V85" s="118"/>
      <c r="W85" s="118"/>
      <c r="X85" s="118"/>
      <c r="Y85" s="144"/>
      <c r="Z85" s="144"/>
    </row>
    <row r="86" spans="8:26" ht="12.75">
      <c r="H86" s="125"/>
      <c r="I86" s="144"/>
      <c r="J86" s="144"/>
      <c r="K86" s="118"/>
      <c r="L86" s="118" t="s">
        <v>227</v>
      </c>
      <c r="M86" s="118"/>
      <c r="N86" s="118"/>
      <c r="O86" s="118"/>
      <c r="P86" s="118"/>
      <c r="Q86" s="118"/>
      <c r="R86" s="118"/>
      <c r="S86" s="118"/>
      <c r="T86" s="118"/>
      <c r="U86" s="118"/>
      <c r="V86" s="118"/>
      <c r="W86" s="118"/>
      <c r="X86" s="118"/>
      <c r="Y86" s="144"/>
      <c r="Z86" s="144"/>
    </row>
    <row r="87" spans="8:26" ht="12.75">
      <c r="H87" s="125"/>
      <c r="I87" s="144"/>
      <c r="J87" s="144"/>
      <c r="K87" s="118"/>
      <c r="L87" s="118" t="s">
        <v>228</v>
      </c>
      <c r="M87" s="118"/>
      <c r="N87" s="118"/>
      <c r="O87" s="118"/>
      <c r="P87" s="118"/>
      <c r="Q87" s="118"/>
      <c r="R87" s="118"/>
      <c r="S87" s="118"/>
      <c r="T87" s="118"/>
      <c r="U87" s="118"/>
      <c r="V87" s="118"/>
      <c r="W87" s="118"/>
      <c r="X87" s="118"/>
      <c r="Y87" s="144"/>
      <c r="Z87" s="144"/>
    </row>
    <row r="88" spans="8:26" ht="12.75">
      <c r="H88" s="125"/>
      <c r="I88" s="144"/>
      <c r="J88" s="144"/>
      <c r="K88" s="144"/>
      <c r="L88" s="118">
        <f>Gewerkezuordnung!B101</f>
        <v>0</v>
      </c>
      <c r="M88" s="118"/>
      <c r="N88" s="118"/>
      <c r="O88" s="118"/>
      <c r="P88" s="118"/>
      <c r="Q88" s="118"/>
      <c r="R88" s="118"/>
      <c r="S88" s="118"/>
      <c r="T88" s="118"/>
      <c r="U88" s="118"/>
      <c r="V88" s="118"/>
      <c r="W88" s="118"/>
      <c r="X88" s="118"/>
      <c r="Y88" s="144"/>
      <c r="Z88" s="144"/>
    </row>
    <row r="89" spans="8:26" ht="12.75">
      <c r="H89" s="125"/>
      <c r="I89" s="144"/>
      <c r="J89" s="144"/>
      <c r="K89" s="144"/>
      <c r="L89" s="118"/>
      <c r="M89" s="118"/>
      <c r="N89" s="118"/>
      <c r="O89" s="118"/>
      <c r="P89" s="118"/>
      <c r="Q89" s="118"/>
      <c r="R89" s="118"/>
      <c r="S89" s="118"/>
      <c r="T89" s="118"/>
      <c r="U89" s="118"/>
      <c r="V89" s="118"/>
      <c r="W89" s="118"/>
      <c r="X89" s="118"/>
      <c r="Y89" s="144"/>
      <c r="Z89" s="144"/>
    </row>
    <row r="90" spans="8:24" ht="12.75">
      <c r="H90" s="125"/>
      <c r="I90" s="125"/>
      <c r="J90" s="125"/>
      <c r="K90" s="118"/>
      <c r="L90" s="118"/>
      <c r="M90" s="118"/>
      <c r="N90" s="118"/>
      <c r="O90" s="118"/>
      <c r="P90" s="118"/>
      <c r="Q90" s="118"/>
      <c r="R90" s="118"/>
      <c r="S90" s="118"/>
      <c r="T90" s="118"/>
      <c r="U90" s="118"/>
      <c r="V90" s="118"/>
      <c r="W90" s="118"/>
      <c r="X90" s="118"/>
    </row>
    <row r="91" spans="11:24" ht="12.75">
      <c r="K91" s="118"/>
      <c r="L91" s="118"/>
      <c r="M91" s="118"/>
      <c r="N91" s="118"/>
      <c r="O91" s="118"/>
      <c r="P91" s="118"/>
      <c r="Q91" s="118"/>
      <c r="R91" s="118"/>
      <c r="S91" s="118"/>
      <c r="T91" s="118"/>
      <c r="U91" s="118"/>
      <c r="V91" s="118"/>
      <c r="W91" s="118"/>
      <c r="X91" s="118"/>
    </row>
    <row r="92" spans="11:24" ht="12.75">
      <c r="K92" s="118"/>
      <c r="L92" s="118"/>
      <c r="M92" s="118"/>
      <c r="N92" s="118"/>
      <c r="O92" s="118"/>
      <c r="P92" s="118"/>
      <c r="Q92" s="118"/>
      <c r="R92" s="118"/>
      <c r="S92" s="118"/>
      <c r="T92" s="118"/>
      <c r="U92" s="118"/>
      <c r="V92" s="118"/>
      <c r="W92" s="118"/>
      <c r="X92" s="118"/>
    </row>
    <row r="93" spans="11:24" ht="12.75">
      <c r="K93" s="118"/>
      <c r="L93" s="118"/>
      <c r="M93" s="118"/>
      <c r="N93" s="118"/>
      <c r="O93" s="118"/>
      <c r="P93" s="118"/>
      <c r="Q93" s="118"/>
      <c r="R93" s="118"/>
      <c r="S93" s="118"/>
      <c r="T93" s="118"/>
      <c r="U93" s="118"/>
      <c r="V93" s="118"/>
      <c r="W93" s="118"/>
      <c r="X93" s="118"/>
    </row>
    <row r="94" spans="11:24" ht="12.75">
      <c r="K94" s="118"/>
      <c r="L94" s="118"/>
      <c r="M94" s="118"/>
      <c r="N94" s="118"/>
      <c r="O94" s="118"/>
      <c r="P94" s="118"/>
      <c r="Q94" s="118"/>
      <c r="R94" s="118"/>
      <c r="S94" s="118"/>
      <c r="T94" s="118"/>
      <c r="U94" s="118"/>
      <c r="V94" s="118"/>
      <c r="W94" s="118"/>
      <c r="X94" s="118"/>
    </row>
    <row r="95" spans="12:14" ht="12.75">
      <c r="L95" s="118"/>
      <c r="M95" s="118"/>
      <c r="N95" s="118"/>
    </row>
    <row r="96" spans="12:14" ht="12.75">
      <c r="L96" s="118"/>
      <c r="M96" s="118"/>
      <c r="N96" s="118"/>
    </row>
    <row r="97" spans="12:14" ht="12.75">
      <c r="L97" s="118"/>
      <c r="M97" s="118"/>
      <c r="N97" s="118"/>
    </row>
    <row r="98" spans="12:14" ht="12.75">
      <c r="L98" s="118"/>
      <c r="M98" s="118"/>
      <c r="N98" s="118"/>
    </row>
    <row r="99" spans="12:14" ht="12.75">
      <c r="L99" s="118"/>
      <c r="M99" s="118"/>
      <c r="N99" s="118"/>
    </row>
    <row r="100" spans="12:14" ht="12.75">
      <c r="L100" s="118"/>
      <c r="M100" s="118"/>
      <c r="N100" s="118"/>
    </row>
    <row r="101" spans="12:14" ht="12.75">
      <c r="L101" s="118"/>
      <c r="M101" s="118"/>
      <c r="N101" s="118"/>
    </row>
    <row r="102" spans="12:14" ht="12.75">
      <c r="L102" s="118"/>
      <c r="M102" s="118"/>
      <c r="N102" s="118"/>
    </row>
    <row r="103" spans="12:14" ht="12.75">
      <c r="L103" s="118"/>
      <c r="M103" s="118"/>
      <c r="N103" s="118"/>
    </row>
    <row r="104" spans="12:14" ht="12.75">
      <c r="L104" s="118"/>
      <c r="M104" s="118"/>
      <c r="N104" s="118"/>
    </row>
  </sheetData>
  <sheetProtection password="9489" sheet="1" objects="1" scenarios="1" selectLockedCells="1"/>
  <mergeCells count="12">
    <mergeCell ref="D9:G9"/>
    <mergeCell ref="B30:G30"/>
    <mergeCell ref="B31:G31"/>
    <mergeCell ref="B32:G32"/>
    <mergeCell ref="B33:G33"/>
    <mergeCell ref="B34:G34"/>
    <mergeCell ref="B35:G35"/>
    <mergeCell ref="D5:G5"/>
    <mergeCell ref="D6:G6"/>
    <mergeCell ref="D7:G7"/>
    <mergeCell ref="D8:G8"/>
    <mergeCell ref="B14:B15"/>
  </mergeCells>
  <dataValidations count="5">
    <dataValidation allowBlank="1" showInputMessage="1" showErrorMessage="1" prompt="Bitte Maßnahmen-bezeichnung eingeben" sqref="D6"/>
    <dataValidation allowBlank="1" showInputMessage="1" showErrorMessage="1" prompt="Bitte Vergabe-nummer eingeben" sqref="D7"/>
    <dataValidation allowBlank="1" showInputMessage="1" showErrorMessage="1" prompt="Bitte Bietername eingeben" sqref="D8"/>
    <dataValidation type="list" allowBlank="1" showInputMessage="1" showErrorMessage="1" prompt="Bitte Bauamt auswählen" sqref="D5:G5">
      <formula1>$S$10:$S$40</formula1>
    </dataValidation>
    <dataValidation type="list" allowBlank="1" showInputMessage="1" showErrorMessage="1" sqref="D9:G9">
      <formula1>$L$11:$L$88</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Tabelle24">
    <tabColor indexed="48"/>
  </sheetPr>
  <dimension ref="A1:AI59"/>
  <sheetViews>
    <sheetView showGridLines="0" zoomScalePageLayoutView="0" workbookViewId="0" topLeftCell="A31">
      <selection activeCell="L14" sqref="L14:M15"/>
    </sheetView>
  </sheetViews>
  <sheetFormatPr defaultColWidth="11.421875" defaultRowHeight="12.75"/>
  <cols>
    <col min="1" max="1" width="4.8515625" style="0" customWidth="1"/>
    <col min="2" max="2" width="25.57421875" style="0" customWidth="1"/>
    <col min="3" max="3" width="1.421875" style="0" customWidth="1"/>
    <col min="5" max="5" width="1.421875" style="0" customWidth="1"/>
    <col min="7" max="7" width="1.421875" style="0" customWidth="1"/>
    <col min="9" max="9" width="1.421875" style="0" customWidth="1"/>
    <col min="11" max="11" width="1.421875" style="0" customWidth="1"/>
    <col min="13" max="13" width="1.421875" style="0" customWidth="1"/>
    <col min="14" max="14" width="13.57421875" style="0" customWidth="1"/>
    <col min="15" max="15" width="12.57421875" style="0" customWidth="1"/>
  </cols>
  <sheetData>
    <row r="1" spans="1:13" ht="20.25">
      <c r="A1" s="495">
        <f>Firma!D5</f>
        <v>0</v>
      </c>
      <c r="B1" s="495"/>
      <c r="C1" s="495"/>
      <c r="D1" s="495"/>
      <c r="E1" s="495"/>
      <c r="F1" s="495"/>
      <c r="G1" s="495"/>
      <c r="H1" s="288"/>
      <c r="I1" s="288"/>
      <c r="J1" s="288"/>
      <c r="K1" s="288"/>
      <c r="L1" s="494" t="s">
        <v>439</v>
      </c>
      <c r="M1" s="494"/>
    </row>
    <row r="2" spans="1:13" ht="12.75">
      <c r="A2" s="4"/>
      <c r="H2" s="502" t="s">
        <v>440</v>
      </c>
      <c r="I2" s="503"/>
      <c r="J2" s="503"/>
      <c r="K2" s="503"/>
      <c r="L2" s="503"/>
      <c r="M2" s="503"/>
    </row>
    <row r="3" spans="1:13" ht="12.75">
      <c r="A3" s="504" t="s">
        <v>49</v>
      </c>
      <c r="B3" s="504"/>
      <c r="C3" s="504"/>
      <c r="D3" s="504"/>
      <c r="E3" s="504"/>
      <c r="F3" s="496"/>
      <c r="G3" s="291"/>
      <c r="H3" s="423">
        <f ca="1">TODAY()+6</f>
        <v>42654</v>
      </c>
      <c r="I3" s="9"/>
      <c r="J3" s="9"/>
      <c r="K3" s="9"/>
      <c r="L3" s="25" t="s">
        <v>441</v>
      </c>
      <c r="M3" s="20"/>
    </row>
    <row r="4" spans="1:13" ht="15.75" customHeight="1">
      <c r="A4" s="505">
        <f>Firma!D8</f>
      </c>
      <c r="B4" s="717"/>
      <c r="C4" s="717"/>
      <c r="D4" s="717"/>
      <c r="E4" s="717"/>
      <c r="F4" s="717"/>
      <c r="G4" s="280"/>
      <c r="H4" s="506">
        <f>Deckblatt!D7</f>
      </c>
      <c r="I4" s="497"/>
      <c r="J4" s="497"/>
      <c r="K4" s="498"/>
      <c r="L4" s="507">
        <f ca="1">TODAY()</f>
        <v>42648</v>
      </c>
      <c r="M4" s="498"/>
    </row>
    <row r="5" spans="1:13" ht="12.75" customHeight="1">
      <c r="A5" s="496" t="s">
        <v>442</v>
      </c>
      <c r="B5" s="497"/>
      <c r="C5" s="497"/>
      <c r="D5" s="497"/>
      <c r="E5" s="497"/>
      <c r="F5" s="497"/>
      <c r="G5" s="497"/>
      <c r="H5" s="497"/>
      <c r="I5" s="497"/>
      <c r="J5" s="497"/>
      <c r="K5" s="497"/>
      <c r="L5" s="497"/>
      <c r="M5" s="498"/>
    </row>
    <row r="6" spans="1:13" ht="21" customHeight="1">
      <c r="A6" s="499">
        <f>Firma!D6</f>
      </c>
      <c r="B6" s="500"/>
      <c r="C6" s="500"/>
      <c r="D6" s="500"/>
      <c r="E6" s="500"/>
      <c r="F6" s="500"/>
      <c r="G6" s="500"/>
      <c r="H6" s="500"/>
      <c r="I6" s="500"/>
      <c r="J6" s="500"/>
      <c r="K6" s="500"/>
      <c r="L6" s="500"/>
      <c r="M6" s="501"/>
    </row>
    <row r="7" spans="1:13" ht="12.75" customHeight="1">
      <c r="A7" s="496" t="s">
        <v>443</v>
      </c>
      <c r="B7" s="497"/>
      <c r="C7" s="497"/>
      <c r="D7" s="497"/>
      <c r="E7" s="497"/>
      <c r="F7" s="497"/>
      <c r="G7" s="291"/>
      <c r="H7" s="291"/>
      <c r="I7" s="291"/>
      <c r="J7" s="291"/>
      <c r="K7" s="291"/>
      <c r="L7" s="291"/>
      <c r="M7" s="277"/>
    </row>
    <row r="8" spans="1:13" ht="21" customHeight="1">
      <c r="A8" s="951">
        <f>Firma!D9</f>
        <v>0</v>
      </c>
      <c r="B8" s="952"/>
      <c r="C8" s="952"/>
      <c r="D8" s="952"/>
      <c r="E8" s="952"/>
      <c r="F8" s="952"/>
      <c r="G8" s="952"/>
      <c r="H8" s="952"/>
      <c r="I8" s="952"/>
      <c r="J8" s="952"/>
      <c r="K8" s="952"/>
      <c r="L8" s="952"/>
      <c r="M8" s="953"/>
    </row>
    <row r="9" spans="2:12" ht="12.75">
      <c r="B9" s="11"/>
      <c r="C9" s="11"/>
      <c r="D9" s="10"/>
      <c r="E9" s="10"/>
      <c r="F9" s="10"/>
      <c r="G9" s="10"/>
      <c r="H9" s="516"/>
      <c r="I9" s="516"/>
      <c r="J9" s="516"/>
      <c r="K9" s="516"/>
      <c r="L9" s="516"/>
    </row>
    <row r="10" spans="1:18" ht="12.75">
      <c r="A10" s="8" t="s">
        <v>51</v>
      </c>
      <c r="L10" s="12"/>
      <c r="M10" s="12"/>
      <c r="O10" s="118"/>
      <c r="P10" s="118"/>
      <c r="Q10" s="118"/>
      <c r="R10" s="118"/>
    </row>
    <row r="11" spans="15:18" ht="12.75">
      <c r="O11" s="118"/>
      <c r="P11" s="118"/>
      <c r="Q11" s="118"/>
      <c r="R11" s="118"/>
    </row>
    <row r="12" spans="1:18" ht="12.75" customHeight="1">
      <c r="A12" s="529" t="s">
        <v>53</v>
      </c>
      <c r="B12" s="531" t="s">
        <v>4</v>
      </c>
      <c r="C12" s="532"/>
      <c r="D12" s="532"/>
      <c r="E12" s="532"/>
      <c r="F12" s="532"/>
      <c r="G12" s="532"/>
      <c r="H12" s="532"/>
      <c r="I12" s="116"/>
      <c r="J12" s="517" t="s">
        <v>54</v>
      </c>
      <c r="K12" s="13"/>
      <c r="L12" s="519"/>
      <c r="M12" s="285"/>
      <c r="O12" s="118"/>
      <c r="P12" s="118"/>
      <c r="Q12" s="118"/>
      <c r="R12" s="118"/>
    </row>
    <row r="13" spans="1:18" ht="12.75" customHeight="1">
      <c r="A13" s="530"/>
      <c r="B13" s="533"/>
      <c r="C13" s="534"/>
      <c r="D13" s="534"/>
      <c r="E13" s="534"/>
      <c r="F13" s="534"/>
      <c r="G13" s="534"/>
      <c r="H13" s="534"/>
      <c r="I13" s="117"/>
      <c r="J13" s="518"/>
      <c r="K13" s="15"/>
      <c r="L13" s="520"/>
      <c r="M13" s="286"/>
      <c r="O13" s="118"/>
      <c r="P13" s="118"/>
      <c r="Q13" s="118"/>
      <c r="R13" s="118"/>
    </row>
    <row r="14" spans="1:18" ht="12.75">
      <c r="A14" s="300" t="s">
        <v>5</v>
      </c>
      <c r="B14" s="129" t="s">
        <v>6</v>
      </c>
      <c r="C14" s="19"/>
      <c r="D14" s="19"/>
      <c r="E14" s="19"/>
      <c r="F14" s="19"/>
      <c r="G14" s="19"/>
      <c r="H14" s="19"/>
      <c r="I14" s="19"/>
      <c r="J14" s="26"/>
      <c r="K14" s="20"/>
      <c r="L14" s="512"/>
      <c r="M14" s="946"/>
      <c r="O14" s="118"/>
      <c r="P14" s="118"/>
      <c r="Q14" s="118"/>
      <c r="R14" s="125"/>
    </row>
    <row r="15" spans="1:18" ht="12.75">
      <c r="A15" s="299"/>
      <c r="B15" s="21" t="s">
        <v>56</v>
      </c>
      <c r="C15" s="22"/>
      <c r="D15" s="22"/>
      <c r="E15" s="22"/>
      <c r="F15" s="22"/>
      <c r="G15" s="53"/>
      <c r="H15" s="53"/>
      <c r="I15" s="53"/>
      <c r="J15" s="19"/>
      <c r="K15" s="28"/>
      <c r="L15" s="947"/>
      <c r="M15" s="948"/>
      <c r="O15" s="118"/>
      <c r="P15" s="118"/>
      <c r="Q15" s="118"/>
      <c r="R15" s="125"/>
    </row>
    <row r="16" spans="1:18" ht="12.75">
      <c r="A16" s="297" t="s">
        <v>7</v>
      </c>
      <c r="B16" s="35" t="s">
        <v>8</v>
      </c>
      <c r="C16" s="26"/>
      <c r="D16" s="26"/>
      <c r="E16" s="26"/>
      <c r="F16" s="26"/>
      <c r="G16" s="26"/>
      <c r="H16" s="26"/>
      <c r="I16" s="26"/>
      <c r="J16" s="512"/>
      <c r="K16" s="553"/>
      <c r="L16" s="521">
        <f>L14*J16/100</f>
        <v>0</v>
      </c>
      <c r="M16" s="522"/>
      <c r="O16" s="118"/>
      <c r="P16" s="118"/>
      <c r="Q16" s="118"/>
      <c r="R16" s="125"/>
    </row>
    <row r="17" spans="1:18" ht="12.75">
      <c r="A17" s="299"/>
      <c r="B17" s="21" t="s">
        <v>445</v>
      </c>
      <c r="C17" s="22"/>
      <c r="D17" s="22"/>
      <c r="E17" s="22"/>
      <c r="F17" s="22"/>
      <c r="G17" s="53"/>
      <c r="H17" s="53"/>
      <c r="I17" s="22"/>
      <c r="J17" s="812"/>
      <c r="K17" s="555"/>
      <c r="L17" s="523"/>
      <c r="M17" s="524"/>
      <c r="O17" s="118"/>
      <c r="P17" s="118"/>
      <c r="Q17" s="118"/>
      <c r="R17" s="125"/>
    </row>
    <row r="18" spans="1:18" ht="12.75">
      <c r="A18" s="297" t="s">
        <v>9</v>
      </c>
      <c r="B18" s="35" t="s">
        <v>10</v>
      </c>
      <c r="C18" s="26"/>
      <c r="D18" s="26"/>
      <c r="E18" s="26"/>
      <c r="F18" s="26"/>
      <c r="G18" s="26"/>
      <c r="H18" s="26"/>
      <c r="I18" s="28"/>
      <c r="J18" s="512"/>
      <c r="K18" s="553"/>
      <c r="L18" s="521">
        <f>L14*J18/100</f>
        <v>0</v>
      </c>
      <c r="M18" s="522"/>
      <c r="O18" s="118"/>
      <c r="P18" s="118"/>
      <c r="Q18" s="118"/>
      <c r="R18" s="125"/>
    </row>
    <row r="19" spans="1:18" ht="12.75">
      <c r="A19" s="299"/>
      <c r="B19" s="27" t="s">
        <v>446</v>
      </c>
      <c r="C19" s="49"/>
      <c r="D19" s="19"/>
      <c r="E19" s="19"/>
      <c r="F19" s="19"/>
      <c r="G19" s="30"/>
      <c r="H19" s="30"/>
      <c r="I19" s="28"/>
      <c r="J19" s="584"/>
      <c r="K19" s="555"/>
      <c r="L19" s="523"/>
      <c r="M19" s="524"/>
      <c r="O19" s="118"/>
      <c r="P19" s="118"/>
      <c r="Q19" s="118"/>
      <c r="R19" s="125"/>
    </row>
    <row r="20" spans="1:18" ht="12.75">
      <c r="A20" s="297" t="s">
        <v>11</v>
      </c>
      <c r="B20" s="35" t="s">
        <v>12</v>
      </c>
      <c r="C20" s="26"/>
      <c r="D20" s="26"/>
      <c r="E20" s="26"/>
      <c r="F20" s="26"/>
      <c r="G20" s="19"/>
      <c r="H20" s="19"/>
      <c r="I20" s="26"/>
      <c r="J20" s="26"/>
      <c r="K20" s="28"/>
      <c r="L20" s="579">
        <f>SUM(L14:L19)</f>
        <v>0</v>
      </c>
      <c r="M20" s="954"/>
      <c r="O20" s="118"/>
      <c r="P20" s="118"/>
      <c r="Q20" s="118"/>
      <c r="R20" s="125"/>
    </row>
    <row r="21" spans="1:18" ht="12.75">
      <c r="A21" s="299"/>
      <c r="B21" s="29" t="s">
        <v>59</v>
      </c>
      <c r="C21" s="50"/>
      <c r="D21" s="30"/>
      <c r="E21" s="30"/>
      <c r="F21" s="30"/>
      <c r="G21" s="127"/>
      <c r="H21" s="19"/>
      <c r="I21" s="19"/>
      <c r="J21" s="30"/>
      <c r="K21" s="28"/>
      <c r="L21" s="580"/>
      <c r="M21" s="955"/>
      <c r="O21" s="118"/>
      <c r="P21" s="118"/>
      <c r="Q21" s="118"/>
      <c r="R21" s="125"/>
    </row>
    <row r="22" spans="1:18" ht="12.75">
      <c r="A22" s="297" t="s">
        <v>13</v>
      </c>
      <c r="B22" s="35" t="s">
        <v>60</v>
      </c>
      <c r="C22" s="26"/>
      <c r="D22" s="26"/>
      <c r="E22" s="26"/>
      <c r="F22" s="26"/>
      <c r="G22" s="26"/>
      <c r="H22" s="26"/>
      <c r="I22" s="20"/>
      <c r="J22" s="949">
        <f>D36</f>
        <v>0</v>
      </c>
      <c r="K22" s="563"/>
      <c r="L22" s="956">
        <f>L20*J22/100</f>
        <v>0</v>
      </c>
      <c r="M22" s="950"/>
      <c r="O22" s="118"/>
      <c r="P22" s="118"/>
      <c r="Q22" s="118"/>
      <c r="R22" s="125"/>
    </row>
    <row r="23" spans="1:18" ht="12.75">
      <c r="A23" s="299"/>
      <c r="B23" s="27" t="s">
        <v>61</v>
      </c>
      <c r="C23" s="49"/>
      <c r="D23" s="19"/>
      <c r="E23" s="19"/>
      <c r="F23" s="126"/>
      <c r="G23" s="30"/>
      <c r="H23" s="30"/>
      <c r="I23" s="23"/>
      <c r="J23" s="949"/>
      <c r="K23" s="524"/>
      <c r="L23" s="957"/>
      <c r="M23" s="950"/>
      <c r="O23" s="118"/>
      <c r="P23" s="118"/>
      <c r="Q23" s="118"/>
      <c r="R23" s="125"/>
    </row>
    <row r="24" spans="1:18" ht="12.75">
      <c r="A24" s="297" t="s">
        <v>62</v>
      </c>
      <c r="B24" s="35" t="s">
        <v>14</v>
      </c>
      <c r="C24" s="26"/>
      <c r="D24" s="26"/>
      <c r="E24" s="26"/>
      <c r="F24" s="26"/>
      <c r="G24" s="19"/>
      <c r="H24" s="19"/>
      <c r="I24" s="19"/>
      <c r="J24" s="26"/>
      <c r="K24" s="19"/>
      <c r="L24" s="521">
        <f>SUM(L20:L22)</f>
        <v>0</v>
      </c>
      <c r="M24" s="954"/>
      <c r="O24" s="118"/>
      <c r="P24" s="118"/>
      <c r="Q24" s="118"/>
      <c r="R24" s="125"/>
    </row>
    <row r="25" spans="1:18" ht="12.75">
      <c r="A25" s="17"/>
      <c r="B25" s="29" t="s">
        <v>63</v>
      </c>
      <c r="C25" s="50"/>
      <c r="D25" s="30"/>
      <c r="E25" s="30"/>
      <c r="F25" s="30"/>
      <c r="G25" s="30"/>
      <c r="H25" s="30"/>
      <c r="I25" s="30"/>
      <c r="J25" s="30"/>
      <c r="K25" s="30"/>
      <c r="L25" s="523"/>
      <c r="M25" s="955"/>
      <c r="O25" s="118"/>
      <c r="P25" s="118"/>
      <c r="Q25" s="118"/>
      <c r="R25" s="125"/>
    </row>
    <row r="26" spans="15:18" ht="27.75" customHeight="1">
      <c r="O26" s="118"/>
      <c r="P26" s="118"/>
      <c r="Q26" s="118"/>
      <c r="R26" s="125"/>
    </row>
    <row r="27" spans="1:18" ht="12.75">
      <c r="A27" s="31" t="s">
        <v>64</v>
      </c>
      <c r="B27" s="556" t="s">
        <v>65</v>
      </c>
      <c r="C27" s="557"/>
      <c r="D27" s="557"/>
      <c r="E27" s="557"/>
      <c r="F27" s="557"/>
      <c r="G27" s="557"/>
      <c r="H27" s="557"/>
      <c r="I27" s="557"/>
      <c r="J27" s="557"/>
      <c r="K27" s="557"/>
      <c r="L27" s="557"/>
      <c r="M27" s="558"/>
      <c r="O27" s="118"/>
      <c r="P27" s="118"/>
      <c r="Q27" s="118"/>
      <c r="R27" s="125"/>
    </row>
    <row r="28" spans="1:18" ht="12.75">
      <c r="A28" s="542"/>
      <c r="B28" s="544"/>
      <c r="C28" s="128"/>
      <c r="D28" s="535"/>
      <c r="E28" s="536"/>
      <c r="F28" s="536"/>
      <c r="G28" s="536"/>
      <c r="H28" s="536"/>
      <c r="I28" s="536"/>
      <c r="J28" s="536"/>
      <c r="K28" s="536"/>
      <c r="L28" s="536"/>
      <c r="M28" s="537"/>
      <c r="O28" s="118"/>
      <c r="P28" s="118"/>
      <c r="Q28" s="118"/>
      <c r="R28" s="125"/>
    </row>
    <row r="29" spans="1:18" ht="29.25" customHeight="1">
      <c r="A29" s="543"/>
      <c r="B29" s="545"/>
      <c r="C29" s="12"/>
      <c r="D29" s="535" t="s">
        <v>17</v>
      </c>
      <c r="E29" s="538"/>
      <c r="F29" s="587" t="s">
        <v>34</v>
      </c>
      <c r="G29" s="498"/>
      <c r="H29" s="33" t="s">
        <v>35</v>
      </c>
      <c r="I29" s="287"/>
      <c r="J29" s="588" t="s">
        <v>36</v>
      </c>
      <c r="K29" s="589"/>
      <c r="L29" s="588" t="s">
        <v>66</v>
      </c>
      <c r="M29" s="589"/>
      <c r="O29" s="118"/>
      <c r="P29" s="118"/>
      <c r="Q29" s="118"/>
      <c r="R29" s="125"/>
    </row>
    <row r="30" spans="1:18" ht="12.75">
      <c r="A30" s="539" t="s">
        <v>18</v>
      </c>
      <c r="B30" s="541" t="s">
        <v>19</v>
      </c>
      <c r="C30" s="550" t="e">
        <f>'Kennwerte 221'!#REF!*100</f>
        <v>#REF!</v>
      </c>
      <c r="D30" s="525"/>
      <c r="E30" s="526"/>
      <c r="F30" s="525"/>
      <c r="G30" s="526"/>
      <c r="H30" s="525"/>
      <c r="I30" s="526"/>
      <c r="J30" s="525"/>
      <c r="K30" s="526"/>
      <c r="L30" s="525"/>
      <c r="M30" s="526"/>
      <c r="O30" s="136"/>
      <c r="P30" s="136"/>
      <c r="Q30" s="118"/>
      <c r="R30" s="134"/>
    </row>
    <row r="31" spans="1:18" ht="12.75">
      <c r="A31" s="540"/>
      <c r="B31" s="533"/>
      <c r="C31" s="551"/>
      <c r="D31" s="527"/>
      <c r="E31" s="528"/>
      <c r="F31" s="527"/>
      <c r="G31" s="528"/>
      <c r="H31" s="527"/>
      <c r="I31" s="528"/>
      <c r="J31" s="527"/>
      <c r="K31" s="528"/>
      <c r="L31" s="527"/>
      <c r="M31" s="528"/>
      <c r="O31" s="136"/>
      <c r="P31" s="136"/>
      <c r="Q31" s="118"/>
      <c r="R31" s="125"/>
    </row>
    <row r="32" spans="1:18" ht="12.75">
      <c r="A32" s="539" t="s">
        <v>20</v>
      </c>
      <c r="B32" s="570" t="s">
        <v>45</v>
      </c>
      <c r="C32" s="565" t="e">
        <f>'Kennwerte 221'!#REF!*100</f>
        <v>#REF!</v>
      </c>
      <c r="D32" s="525"/>
      <c r="E32" s="526"/>
      <c r="F32" s="525"/>
      <c r="G32" s="526"/>
      <c r="H32" s="525"/>
      <c r="I32" s="526"/>
      <c r="J32" s="525"/>
      <c r="K32" s="526"/>
      <c r="L32" s="525"/>
      <c r="M32" s="526"/>
      <c r="O32" s="136"/>
      <c r="P32" s="136"/>
      <c r="Q32" s="118"/>
      <c r="R32" s="134"/>
    </row>
    <row r="33" spans="1:22" ht="15" customHeight="1">
      <c r="A33" s="540"/>
      <c r="B33" s="571"/>
      <c r="C33" s="565"/>
      <c r="D33" s="527"/>
      <c r="E33" s="528"/>
      <c r="F33" s="527"/>
      <c r="G33" s="528"/>
      <c r="H33" s="527"/>
      <c r="I33" s="528"/>
      <c r="J33" s="527"/>
      <c r="K33" s="528"/>
      <c r="L33" s="527"/>
      <c r="M33" s="528"/>
      <c r="O33" s="118"/>
      <c r="P33" s="118"/>
      <c r="Q33" s="118"/>
      <c r="R33" s="125"/>
      <c r="V33" s="4"/>
    </row>
    <row r="34" spans="1:35" ht="14.25" customHeight="1">
      <c r="A34" s="539" t="s">
        <v>21</v>
      </c>
      <c r="B34" s="531" t="s">
        <v>22</v>
      </c>
      <c r="C34" s="550" t="e">
        <f>'Kennwerte 221'!#REF!*100+'Kennwerte 221'!#REF!*100</f>
        <v>#REF!</v>
      </c>
      <c r="D34" s="525"/>
      <c r="E34" s="526"/>
      <c r="F34" s="525"/>
      <c r="G34" s="526"/>
      <c r="H34" s="525"/>
      <c r="I34" s="526"/>
      <c r="J34" s="525"/>
      <c r="K34" s="526"/>
      <c r="L34" s="525"/>
      <c r="M34" s="526"/>
      <c r="O34" s="118"/>
      <c r="P34" s="118"/>
      <c r="Q34" s="118"/>
      <c r="R34" s="134"/>
      <c r="V34" s="4"/>
      <c r="W34" s="6"/>
      <c r="AH34" s="5"/>
      <c r="AI34" s="6"/>
    </row>
    <row r="35" spans="1:35" ht="12.75">
      <c r="A35" s="540"/>
      <c r="B35" s="533"/>
      <c r="C35" s="551"/>
      <c r="D35" s="527"/>
      <c r="E35" s="528"/>
      <c r="F35" s="527"/>
      <c r="G35" s="528"/>
      <c r="H35" s="527"/>
      <c r="I35" s="528"/>
      <c r="J35" s="527"/>
      <c r="K35" s="528"/>
      <c r="L35" s="527"/>
      <c r="M35" s="528"/>
      <c r="O35" s="125"/>
      <c r="P35" s="125"/>
      <c r="Q35" s="5"/>
      <c r="R35" s="5"/>
      <c r="S35" s="6"/>
      <c r="V35" s="4"/>
      <c r="W35" s="6"/>
      <c r="AH35" s="5"/>
      <c r="AI35" s="6"/>
    </row>
    <row r="36" spans="1:19" ht="12.75">
      <c r="A36" s="546" t="s">
        <v>23</v>
      </c>
      <c r="B36" s="548" t="s">
        <v>3</v>
      </c>
      <c r="C36" s="549"/>
      <c r="D36" s="572">
        <f>SUM(D30:D34)</f>
        <v>0</v>
      </c>
      <c r="E36" s="573"/>
      <c r="F36" s="576">
        <f>SUM(F30:F34)</f>
        <v>0</v>
      </c>
      <c r="G36" s="573"/>
      <c r="H36" s="576">
        <f>SUM(H30:H34)</f>
        <v>0</v>
      </c>
      <c r="I36" s="573"/>
      <c r="J36" s="576">
        <f>SUM(J30:J34)</f>
        <v>0</v>
      </c>
      <c r="K36" s="573"/>
      <c r="L36" s="576">
        <f>SUM(L30:L34)</f>
        <v>0</v>
      </c>
      <c r="M36" s="573"/>
      <c r="N36" s="19"/>
      <c r="O36" s="407"/>
      <c r="P36" s="125"/>
      <c r="Q36" s="5"/>
      <c r="R36" s="5"/>
      <c r="S36" s="6"/>
    </row>
    <row r="37" spans="1:19" ht="12.75">
      <c r="A37" s="547"/>
      <c r="B37" s="548"/>
      <c r="C37" s="511"/>
      <c r="D37" s="574"/>
      <c r="E37" s="575"/>
      <c r="F37" s="575"/>
      <c r="G37" s="575"/>
      <c r="H37" s="575"/>
      <c r="I37" s="575"/>
      <c r="J37" s="575"/>
      <c r="K37" s="575"/>
      <c r="L37" s="575"/>
      <c r="M37" s="575"/>
      <c r="O37" s="125"/>
      <c r="P37" s="125"/>
      <c r="Q37" s="5"/>
      <c r="R37" s="5"/>
      <c r="S37" s="6"/>
    </row>
    <row r="38" spans="15:19" ht="12.75">
      <c r="O38" s="125"/>
      <c r="P38" s="125"/>
      <c r="Q38" s="5"/>
      <c r="R38" s="5"/>
      <c r="S38" s="6"/>
    </row>
    <row r="39" spans="1:19" ht="12.75">
      <c r="A39" s="33" t="s">
        <v>67</v>
      </c>
      <c r="B39" s="35" t="s">
        <v>24</v>
      </c>
      <c r="C39" s="51"/>
      <c r="D39" s="26"/>
      <c r="E39" s="26"/>
      <c r="F39" s="26"/>
      <c r="G39" s="26"/>
      <c r="H39" s="9"/>
      <c r="I39" s="9"/>
      <c r="J39" s="9"/>
      <c r="K39" s="9"/>
      <c r="L39" s="43"/>
      <c r="M39" s="34"/>
      <c r="O39" s="125"/>
      <c r="P39" s="125"/>
      <c r="Q39" s="5"/>
      <c r="R39" s="5"/>
      <c r="S39" s="6"/>
    </row>
    <row r="40" spans="1:19" ht="59.25" customHeight="1">
      <c r="A40" s="43"/>
      <c r="B40" s="9"/>
      <c r="C40" s="9"/>
      <c r="D40" s="9"/>
      <c r="E40" s="9"/>
      <c r="F40" s="9"/>
      <c r="G40" s="9"/>
      <c r="H40" s="577" t="s">
        <v>68</v>
      </c>
      <c r="I40" s="578"/>
      <c r="J40" s="577" t="s">
        <v>336</v>
      </c>
      <c r="K40" s="578"/>
      <c r="L40" s="577" t="s">
        <v>337</v>
      </c>
      <c r="M40" s="578"/>
      <c r="O40" s="125"/>
      <c r="P40" s="125"/>
      <c r="Q40" s="5"/>
      <c r="R40" s="6"/>
      <c r="S40" s="6"/>
    </row>
    <row r="41" spans="1:19" ht="12.75" customHeight="1">
      <c r="A41" s="297" t="s">
        <v>25</v>
      </c>
      <c r="B41" s="129" t="s">
        <v>26</v>
      </c>
      <c r="C41" s="130"/>
      <c r="D41" s="19"/>
      <c r="E41" s="19"/>
      <c r="F41" s="19"/>
      <c r="G41" s="19"/>
      <c r="H41" s="26"/>
      <c r="I41" s="26"/>
      <c r="J41" s="26"/>
      <c r="K41" s="20"/>
      <c r="L41" s="566"/>
      <c r="M41" s="567"/>
      <c r="O41" s="125"/>
      <c r="P41" s="125"/>
      <c r="Q41" s="6"/>
      <c r="R41" s="6"/>
      <c r="S41" s="6"/>
    </row>
    <row r="42" spans="1:19" ht="12.75">
      <c r="A42" s="298"/>
      <c r="B42" s="37" t="s">
        <v>69</v>
      </c>
      <c r="C42" s="30"/>
      <c r="D42" s="30"/>
      <c r="E42" s="30"/>
      <c r="F42" s="30"/>
      <c r="G42" s="30"/>
      <c r="H42" s="30"/>
      <c r="I42" s="30"/>
      <c r="J42" s="19"/>
      <c r="K42" s="23"/>
      <c r="L42" s="590"/>
      <c r="M42" s="591"/>
      <c r="O42" s="125"/>
      <c r="P42" s="125"/>
      <c r="Q42" s="125"/>
      <c r="R42" s="6"/>
      <c r="S42" s="6"/>
    </row>
    <row r="43" spans="1:19" ht="12.75">
      <c r="A43" s="299"/>
      <c r="B43" s="42">
        <f>L24</f>
        <v>0</v>
      </c>
      <c r="C43" s="52"/>
      <c r="D43" s="32" t="s">
        <v>70</v>
      </c>
      <c r="E43" s="32"/>
      <c r="F43" s="131" t="e">
        <f>L41/B43</f>
        <v>#DIV/0!</v>
      </c>
      <c r="G43" s="132"/>
      <c r="H43" s="9"/>
      <c r="I43" s="9"/>
      <c r="J43" s="9"/>
      <c r="K43" s="34"/>
      <c r="L43" s="568"/>
      <c r="M43" s="569"/>
      <c r="R43" s="6"/>
      <c r="S43" s="6"/>
    </row>
    <row r="44" spans="1:19" ht="12.75">
      <c r="A44" s="297" t="s">
        <v>27</v>
      </c>
      <c r="B44" s="35" t="s">
        <v>34</v>
      </c>
      <c r="C44" s="51"/>
      <c r="D44" s="26"/>
      <c r="E44" s="26"/>
      <c r="F44" s="26"/>
      <c r="G44" s="26"/>
      <c r="H44" s="559" t="str">
        <f>IF(L44=0," ",(L44/(100+J44))*100)</f>
        <v> </v>
      </c>
      <c r="I44" s="560"/>
      <c r="J44" s="521">
        <f>F36</f>
        <v>0</v>
      </c>
      <c r="K44" s="563"/>
      <c r="L44" s="566"/>
      <c r="M44" s="567"/>
      <c r="R44" s="6"/>
      <c r="S44" s="6"/>
    </row>
    <row r="45" spans="1:13" ht="12.75">
      <c r="A45" s="299"/>
      <c r="B45" s="21" t="s">
        <v>71</v>
      </c>
      <c r="C45" s="22"/>
      <c r="D45" s="30"/>
      <c r="E45" s="30"/>
      <c r="F45" s="19"/>
      <c r="G45" s="19"/>
      <c r="H45" s="561"/>
      <c r="I45" s="562"/>
      <c r="J45" s="523"/>
      <c r="K45" s="564"/>
      <c r="L45" s="568"/>
      <c r="M45" s="569"/>
    </row>
    <row r="46" spans="1:13" ht="12.75">
      <c r="A46" s="297" t="s">
        <v>28</v>
      </c>
      <c r="B46" s="35" t="s">
        <v>35</v>
      </c>
      <c r="C46" s="51"/>
      <c r="D46" s="26"/>
      <c r="E46" s="26"/>
      <c r="F46" s="26"/>
      <c r="G46" s="26"/>
      <c r="H46" s="559" t="str">
        <f>IF(L46=0," ",(L46/(100+J46))*100)</f>
        <v> </v>
      </c>
      <c r="I46" s="560"/>
      <c r="J46" s="521">
        <f>H36</f>
        <v>0</v>
      </c>
      <c r="K46" s="563"/>
      <c r="L46" s="566"/>
      <c r="M46" s="567"/>
    </row>
    <row r="47" spans="1:13" ht="12.75">
      <c r="A47" s="299"/>
      <c r="B47" s="21" t="s">
        <v>72</v>
      </c>
      <c r="C47" s="22"/>
      <c r="D47" s="30"/>
      <c r="E47" s="30"/>
      <c r="F47" s="30"/>
      <c r="G47" s="30"/>
      <c r="H47" s="561"/>
      <c r="I47" s="562"/>
      <c r="J47" s="523"/>
      <c r="K47" s="564"/>
      <c r="L47" s="568"/>
      <c r="M47" s="569"/>
    </row>
    <row r="48" spans="1:13" ht="12.75">
      <c r="A48" s="297" t="s">
        <v>29</v>
      </c>
      <c r="B48" s="35" t="s">
        <v>36</v>
      </c>
      <c r="C48" s="51"/>
      <c r="D48" s="26"/>
      <c r="E48" s="26"/>
      <c r="F48" s="19"/>
      <c r="G48" s="19"/>
      <c r="H48" s="559" t="str">
        <f>IF(L48=0," ",(L48/(100+J48))*100)</f>
        <v> </v>
      </c>
      <c r="I48" s="560"/>
      <c r="J48" s="521">
        <f>J36</f>
        <v>0</v>
      </c>
      <c r="K48" s="563"/>
      <c r="L48" s="566"/>
      <c r="M48" s="567"/>
    </row>
    <row r="49" spans="1:13" ht="12.75">
      <c r="A49" s="298"/>
      <c r="B49" s="38" t="s">
        <v>73</v>
      </c>
      <c r="C49" s="53"/>
      <c r="D49" s="19"/>
      <c r="E49" s="19"/>
      <c r="F49" s="30"/>
      <c r="G49" s="30"/>
      <c r="H49" s="561"/>
      <c r="I49" s="562"/>
      <c r="J49" s="523"/>
      <c r="K49" s="564"/>
      <c r="L49" s="568"/>
      <c r="M49" s="569"/>
    </row>
    <row r="50" spans="1:13" ht="12.75">
      <c r="A50" s="297" t="s">
        <v>30</v>
      </c>
      <c r="B50" s="35" t="s">
        <v>38</v>
      </c>
      <c r="C50" s="51"/>
      <c r="D50" s="26"/>
      <c r="E50" s="26"/>
      <c r="F50" s="19"/>
      <c r="G50" s="19"/>
      <c r="H50" s="559" t="str">
        <f>IF(L50=0," ",(L50/(100+J50))*100)</f>
        <v> </v>
      </c>
      <c r="I50" s="560"/>
      <c r="J50" s="521">
        <f>L36</f>
        <v>0</v>
      </c>
      <c r="K50" s="563"/>
      <c r="L50" s="566"/>
      <c r="M50" s="567"/>
    </row>
    <row r="51" spans="1:13" ht="12.75">
      <c r="A51" s="17"/>
      <c r="B51" s="37"/>
      <c r="C51" s="30"/>
      <c r="D51" s="30"/>
      <c r="E51" s="30"/>
      <c r="F51" s="30"/>
      <c r="G51" s="30"/>
      <c r="H51" s="561"/>
      <c r="I51" s="562"/>
      <c r="J51" s="523"/>
      <c r="K51" s="564"/>
      <c r="L51" s="568"/>
      <c r="M51" s="569"/>
    </row>
    <row r="52" spans="1:13" ht="12.75">
      <c r="A52" s="39" t="s">
        <v>31</v>
      </c>
      <c r="B52" s="9"/>
      <c r="C52" s="9"/>
      <c r="D52" s="9"/>
      <c r="E52" s="9"/>
      <c r="F52" s="30"/>
      <c r="G52" s="30"/>
      <c r="H52" s="9"/>
      <c r="I52" s="9"/>
      <c r="J52" s="9"/>
      <c r="K52" s="34"/>
      <c r="L52" s="585">
        <f>SUM(L41:L51)</f>
        <v>0</v>
      </c>
      <c r="M52" s="586"/>
    </row>
    <row r="53" spans="1:13" ht="12.75">
      <c r="A53" s="40"/>
      <c r="B53" s="19"/>
      <c r="C53" s="19"/>
      <c r="D53" s="19"/>
      <c r="E53" s="19"/>
      <c r="F53" s="19"/>
      <c r="G53" s="19"/>
      <c r="H53" s="19"/>
      <c r="I53" s="19"/>
      <c r="J53" s="19"/>
      <c r="K53" s="19"/>
      <c r="L53" s="41"/>
      <c r="M53" s="41"/>
    </row>
    <row r="54" spans="1:13" ht="20.25" customHeight="1">
      <c r="A54" s="44" t="s">
        <v>74</v>
      </c>
      <c r="B54" s="19"/>
      <c r="C54" s="19"/>
      <c r="D54" s="19"/>
      <c r="E54" s="19"/>
      <c r="F54" s="19"/>
      <c r="G54" s="19"/>
      <c r="H54" s="19"/>
      <c r="I54" s="19"/>
      <c r="J54" s="19"/>
      <c r="K54" s="19"/>
      <c r="L54" s="41"/>
      <c r="M54" s="41"/>
    </row>
    <row r="55" spans="1:13" ht="12.75">
      <c r="A55" s="146" t="s">
        <v>444</v>
      </c>
      <c r="E55" s="19"/>
      <c r="F55" s="19"/>
      <c r="G55" s="19"/>
      <c r="H55" s="19"/>
      <c r="I55" s="19"/>
      <c r="J55" s="19"/>
      <c r="K55" s="19"/>
      <c r="L55" s="41"/>
      <c r="M55" s="41"/>
    </row>
    <row r="56" spans="1:13" ht="12.75">
      <c r="A56" s="146" t="str">
        <f>Deckblatt!B41</f>
        <v>PaPa Version 1.9, Stand 10/2016</v>
      </c>
      <c r="B56" s="19"/>
      <c r="E56" s="19"/>
      <c r="F56" s="19"/>
      <c r="G56" s="19"/>
      <c r="H56" s="19"/>
      <c r="I56" s="19"/>
      <c r="K56" s="19"/>
      <c r="L56" s="41"/>
      <c r="M56" s="41"/>
    </row>
    <row r="57" spans="1:2" ht="12.75">
      <c r="A57" s="146"/>
      <c r="B57" s="19"/>
    </row>
    <row r="59" spans="1:2" ht="12.75">
      <c r="A59" s="452"/>
      <c r="B59" s="19"/>
    </row>
  </sheetData>
  <sheetProtection password="9489" sheet="1" objects="1" scenarios="1" selectLockedCells="1"/>
  <mergeCells count="86">
    <mergeCell ref="H4:K4"/>
    <mergeCell ref="L4:M4"/>
    <mergeCell ref="L1:M1"/>
    <mergeCell ref="A1:G1"/>
    <mergeCell ref="M24:M25"/>
    <mergeCell ref="L22:L23"/>
    <mergeCell ref="M20:M21"/>
    <mergeCell ref="H9:L9"/>
    <mergeCell ref="A5:M5"/>
    <mergeCell ref="A6:M6"/>
    <mergeCell ref="H2:M2"/>
    <mergeCell ref="A3:F3"/>
    <mergeCell ref="D32:E33"/>
    <mergeCell ref="A7:F7"/>
    <mergeCell ref="A8:M8"/>
    <mergeCell ref="A30:A31"/>
    <mergeCell ref="B30:B31"/>
    <mergeCell ref="A4:F4"/>
    <mergeCell ref="A12:A13"/>
    <mergeCell ref="B12:H13"/>
    <mergeCell ref="J12:J13"/>
    <mergeCell ref="L12:L13"/>
    <mergeCell ref="C30:C31"/>
    <mergeCell ref="C32:C33"/>
    <mergeCell ref="B27:M27"/>
    <mergeCell ref="L20:L21"/>
    <mergeCell ref="D30:E31"/>
    <mergeCell ref="B32:B33"/>
    <mergeCell ref="F30:G31"/>
    <mergeCell ref="F32:G33"/>
    <mergeCell ref="A28:A29"/>
    <mergeCell ref="B28:B29"/>
    <mergeCell ref="D28:M28"/>
    <mergeCell ref="D29:E29"/>
    <mergeCell ref="L32:M33"/>
    <mergeCell ref="D36:E37"/>
    <mergeCell ref="F36:G37"/>
    <mergeCell ref="H36:I37"/>
    <mergeCell ref="J36:K37"/>
    <mergeCell ref="A32:A33"/>
    <mergeCell ref="A36:A37"/>
    <mergeCell ref="B36:B37"/>
    <mergeCell ref="C36:C37"/>
    <mergeCell ref="A34:A35"/>
    <mergeCell ref="H48:I49"/>
    <mergeCell ref="D34:E35"/>
    <mergeCell ref="B34:B35"/>
    <mergeCell ref="C34:C35"/>
    <mergeCell ref="F34:G35"/>
    <mergeCell ref="J48:K49"/>
    <mergeCell ref="L48:M49"/>
    <mergeCell ref="H46:I47"/>
    <mergeCell ref="J46:K47"/>
    <mergeCell ref="L46:M47"/>
    <mergeCell ref="J44:K45"/>
    <mergeCell ref="L44:M45"/>
    <mergeCell ref="J40:K40"/>
    <mergeCell ref="L40:M40"/>
    <mergeCell ref="L36:M37"/>
    <mergeCell ref="L30:M31"/>
    <mergeCell ref="J22:J23"/>
    <mergeCell ref="M22:M23"/>
    <mergeCell ref="K22:K23"/>
    <mergeCell ref="L34:M35"/>
    <mergeCell ref="L52:M52"/>
    <mergeCell ref="F29:G29"/>
    <mergeCell ref="J29:K29"/>
    <mergeCell ref="L29:M29"/>
    <mergeCell ref="L41:M43"/>
    <mergeCell ref="H50:I51"/>
    <mergeCell ref="J50:K51"/>
    <mergeCell ref="L50:M51"/>
    <mergeCell ref="H40:I40"/>
    <mergeCell ref="H44:I45"/>
    <mergeCell ref="L14:M15"/>
    <mergeCell ref="J16:K17"/>
    <mergeCell ref="J18:K19"/>
    <mergeCell ref="L16:M17"/>
    <mergeCell ref="L18:M19"/>
    <mergeCell ref="L24:L25"/>
    <mergeCell ref="H30:I31"/>
    <mergeCell ref="H32:I33"/>
    <mergeCell ref="H34:I35"/>
    <mergeCell ref="J30:K31"/>
    <mergeCell ref="J32:K33"/>
    <mergeCell ref="J34:K35"/>
  </mergeCells>
  <dataValidations count="1">
    <dataValidation errorStyle="information" type="decimal" operator="greaterThanOrEqual" allowBlank="1" showInputMessage="1" showErrorMessage="1" error="Hier bitte nur Zahlen eingeben" sqref="J18:J19 L41:M51 J16">
      <formula1>0</formula1>
    </dataValidation>
  </dataValidations>
  <printOptions/>
  <pageMargins left="0.787401575" right="0.787401575" top="0.984251969" bottom="0.984251969" header="0.4921259845" footer="0.4921259845"/>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codeName="Tabelle27">
    <tabColor indexed="48"/>
  </sheetPr>
  <dimension ref="A1:U128"/>
  <sheetViews>
    <sheetView showGridLines="0" zoomScaleSheetLayoutView="100" zoomScalePageLayoutView="0" workbookViewId="0" topLeftCell="A55">
      <selection activeCell="O14" sqref="O14:P15"/>
    </sheetView>
  </sheetViews>
  <sheetFormatPr defaultColWidth="11.421875" defaultRowHeight="12.75"/>
  <cols>
    <col min="1" max="1" width="5.00390625" style="0" customWidth="1"/>
    <col min="2" max="2" width="9.28125" style="0" customWidth="1"/>
    <col min="3" max="3" width="7.421875" style="0" customWidth="1"/>
    <col min="4" max="4" width="10.00390625" style="0" customWidth="1"/>
    <col min="5" max="5" width="10.8515625" style="0" customWidth="1"/>
    <col min="6" max="6" width="1.1484375" style="0" customWidth="1"/>
    <col min="7" max="7" width="12.28125" style="0" bestFit="1" customWidth="1"/>
    <col min="8" max="8" width="9.140625" style="0" customWidth="1"/>
    <col min="9" max="9" width="4.8515625" style="0" customWidth="1"/>
    <col min="10" max="10" width="1.421875" style="0" customWidth="1"/>
    <col min="11" max="11" width="11.57421875" style="0" customWidth="1"/>
    <col min="12" max="12" width="1.57421875" style="0" customWidth="1"/>
    <col min="13" max="13" width="0.42578125" style="0" customWidth="1"/>
    <col min="14" max="14" width="6.7109375" style="0" customWidth="1"/>
    <col min="15" max="15" width="7.7109375" style="0" customWidth="1"/>
    <col min="16" max="16" width="4.8515625" style="0" customWidth="1"/>
    <col min="17" max="18" width="11.7109375" style="0" bestFit="1" customWidth="1"/>
  </cols>
  <sheetData>
    <row r="1" spans="1:16" ht="20.25">
      <c r="A1" s="495"/>
      <c r="B1" s="495"/>
      <c r="C1" s="495"/>
      <c r="D1" s="495"/>
      <c r="E1" s="495"/>
      <c r="F1" s="495"/>
      <c r="G1" s="495"/>
      <c r="H1" s="288"/>
      <c r="I1" s="288"/>
      <c r="J1" s="288"/>
      <c r="K1" s="288"/>
      <c r="L1" s="494"/>
      <c r="M1" s="494"/>
      <c r="N1" s="722">
        <v>222</v>
      </c>
      <c r="O1" s="722"/>
      <c r="P1" s="722"/>
    </row>
    <row r="2" spans="1:17" ht="18" customHeight="1">
      <c r="A2" s="411">
        <f>Firma!D5</f>
        <v>0</v>
      </c>
      <c r="B2" s="328"/>
      <c r="C2" s="328"/>
      <c r="D2" s="328"/>
      <c r="E2" s="328"/>
      <c r="F2" s="328"/>
      <c r="G2" s="328"/>
      <c r="H2" s="723" t="s">
        <v>453</v>
      </c>
      <c r="I2" s="724"/>
      <c r="J2" s="724"/>
      <c r="K2" s="724"/>
      <c r="L2" s="724"/>
      <c r="M2" s="724"/>
      <c r="N2" s="725"/>
      <c r="O2" s="725"/>
      <c r="P2" s="725"/>
      <c r="Q2" s="290"/>
    </row>
    <row r="3" spans="1:16" ht="12.75">
      <c r="A3" s="504" t="s">
        <v>49</v>
      </c>
      <c r="B3" s="504"/>
      <c r="C3" s="504"/>
      <c r="D3" s="504"/>
      <c r="E3" s="504"/>
      <c r="F3" s="496"/>
      <c r="G3" s="291"/>
      <c r="H3" s="422">
        <f ca="1">TODAY()+6</f>
        <v>42654</v>
      </c>
      <c r="I3" s="720" t="s">
        <v>48</v>
      </c>
      <c r="J3" s="720"/>
      <c r="K3" s="720"/>
      <c r="L3" s="720"/>
      <c r="M3" s="574"/>
      <c r="N3" s="715" t="s">
        <v>441</v>
      </c>
      <c r="O3" s="719"/>
      <c r="P3" s="719"/>
    </row>
    <row r="4" spans="1:16" ht="12.75">
      <c r="A4" s="505">
        <f>Firma!D8</f>
      </c>
      <c r="B4" s="717"/>
      <c r="C4" s="717"/>
      <c r="D4" s="717"/>
      <c r="E4" s="717"/>
      <c r="F4" s="717"/>
      <c r="G4" s="280"/>
      <c r="H4" s="313"/>
      <c r="I4" s="721">
        <f>Firma!D7</f>
      </c>
      <c r="J4" s="960"/>
      <c r="K4" s="960"/>
      <c r="L4" s="960"/>
      <c r="M4" s="961"/>
      <c r="N4" s="507">
        <f ca="1">TODAY()</f>
        <v>42648</v>
      </c>
      <c r="O4" s="714"/>
      <c r="P4" s="715"/>
    </row>
    <row r="5" spans="1:16" ht="12.75">
      <c r="A5" s="718" t="s">
        <v>442</v>
      </c>
      <c r="B5" s="714"/>
      <c r="C5" s="714"/>
      <c r="D5" s="714"/>
      <c r="E5" s="714"/>
      <c r="F5" s="714"/>
      <c r="G5" s="714"/>
      <c r="H5" s="717"/>
      <c r="I5" s="717"/>
      <c r="J5" s="717"/>
      <c r="K5" s="717"/>
      <c r="L5" s="717"/>
      <c r="M5" s="717"/>
      <c r="N5" s="714"/>
      <c r="O5" s="714"/>
      <c r="P5" s="715"/>
    </row>
    <row r="6" spans="1:16" ht="19.5" customHeight="1">
      <c r="A6" s="499">
        <f>Firma!D6</f>
      </c>
      <c r="B6" s="500"/>
      <c r="C6" s="500"/>
      <c r="D6" s="500"/>
      <c r="E6" s="500"/>
      <c r="F6" s="500"/>
      <c r="G6" s="500"/>
      <c r="H6" s="500"/>
      <c r="I6" s="500"/>
      <c r="J6" s="500"/>
      <c r="K6" s="500"/>
      <c r="L6" s="500"/>
      <c r="M6" s="500"/>
      <c r="N6" s="500"/>
      <c r="O6" s="500"/>
      <c r="P6" s="501"/>
    </row>
    <row r="7" spans="1:16" ht="12.75">
      <c r="A7" s="716" t="s">
        <v>443</v>
      </c>
      <c r="B7" s="717"/>
      <c r="C7" s="717"/>
      <c r="D7" s="717"/>
      <c r="E7" s="717"/>
      <c r="F7" s="717"/>
      <c r="G7" s="305"/>
      <c r="H7" s="305"/>
      <c r="I7" s="305"/>
      <c r="J7" s="305"/>
      <c r="K7" s="305"/>
      <c r="L7" s="305"/>
      <c r="M7" s="305"/>
      <c r="N7" s="714"/>
      <c r="O7" s="714"/>
      <c r="P7" s="715"/>
    </row>
    <row r="8" spans="1:16" ht="12.75">
      <c r="A8" s="702">
        <f>Firma!E10</f>
        <v>0</v>
      </c>
      <c r="B8" s="500"/>
      <c r="C8" s="500"/>
      <c r="D8" s="500"/>
      <c r="E8" s="500"/>
      <c r="F8" s="500"/>
      <c r="G8" s="500"/>
      <c r="H8" s="500"/>
      <c r="I8" s="500"/>
      <c r="J8" s="500"/>
      <c r="K8" s="500"/>
      <c r="L8" s="500"/>
      <c r="M8" s="500"/>
      <c r="N8" s="500"/>
      <c r="O8" s="500"/>
      <c r="P8" s="501"/>
    </row>
    <row r="9" spans="1:21" ht="9" customHeight="1">
      <c r="A9" s="306"/>
      <c r="B9" s="307"/>
      <c r="C9" s="307"/>
      <c r="D9" s="308"/>
      <c r="E9" s="308"/>
      <c r="F9" s="308"/>
      <c r="G9" s="308"/>
      <c r="H9" s="703"/>
      <c r="I9" s="703"/>
      <c r="J9" s="703"/>
      <c r="K9" s="703"/>
      <c r="L9" s="703"/>
      <c r="M9" s="306"/>
      <c r="N9" s="306"/>
      <c r="O9" s="307"/>
      <c r="P9" s="307"/>
      <c r="S9" s="118"/>
      <c r="T9" s="118"/>
      <c r="U9" s="118"/>
    </row>
    <row r="10" spans="1:21" ht="19.5" customHeight="1">
      <c r="A10" s="309" t="s">
        <v>454</v>
      </c>
      <c r="B10" s="306"/>
      <c r="C10" s="306"/>
      <c r="D10" s="306"/>
      <c r="E10" s="306"/>
      <c r="F10" s="306"/>
      <c r="G10" s="306"/>
      <c r="H10" s="306"/>
      <c r="I10" s="306"/>
      <c r="J10" s="306"/>
      <c r="K10" s="306"/>
      <c r="L10" s="310"/>
      <c r="M10" s="310"/>
      <c r="N10" s="309"/>
      <c r="O10" s="306"/>
      <c r="P10" s="306"/>
      <c r="S10" s="118"/>
      <c r="T10" s="118"/>
      <c r="U10" s="118"/>
    </row>
    <row r="11" spans="1:21" ht="12.75" customHeight="1">
      <c r="A11" s="311"/>
      <c r="B11" s="311"/>
      <c r="C11" s="311"/>
      <c r="D11" s="311"/>
      <c r="E11" s="311"/>
      <c r="F11" s="311"/>
      <c r="G11" s="311"/>
      <c r="H11" s="311"/>
      <c r="I11" s="311"/>
      <c r="J11" s="311"/>
      <c r="K11" s="312"/>
      <c r="L11" s="311"/>
      <c r="M11" s="312"/>
      <c r="N11" s="312"/>
      <c r="O11" s="311"/>
      <c r="P11" s="306"/>
      <c r="S11" s="118"/>
      <c r="T11" s="118"/>
      <c r="U11" s="118"/>
    </row>
    <row r="12" spans="1:21" ht="12.75" customHeight="1">
      <c r="A12" s="704" t="s">
        <v>53</v>
      </c>
      <c r="B12" s="706" t="s">
        <v>4</v>
      </c>
      <c r="C12" s="707"/>
      <c r="D12" s="707"/>
      <c r="E12" s="707"/>
      <c r="F12" s="707"/>
      <c r="G12" s="707"/>
      <c r="H12" s="92"/>
      <c r="I12" s="710"/>
      <c r="J12" s="316"/>
      <c r="K12" s="26"/>
      <c r="L12" s="303"/>
      <c r="M12" s="712"/>
      <c r="N12" s="26"/>
      <c r="O12" s="687" t="s">
        <v>455</v>
      </c>
      <c r="P12" s="498"/>
      <c r="R12" s="125"/>
      <c r="S12" s="118"/>
      <c r="T12" s="118"/>
      <c r="U12" s="118"/>
    </row>
    <row r="13" spans="1:21" ht="12.75">
      <c r="A13" s="705"/>
      <c r="B13" s="708"/>
      <c r="C13" s="709"/>
      <c r="D13" s="709"/>
      <c r="E13" s="709"/>
      <c r="F13" s="709"/>
      <c r="G13" s="709"/>
      <c r="H13" s="93"/>
      <c r="I13" s="711"/>
      <c r="J13" s="317"/>
      <c r="K13" s="30"/>
      <c r="L13" s="304"/>
      <c r="M13" s="713"/>
      <c r="N13" s="30"/>
      <c r="O13" s="688"/>
      <c r="P13" s="511"/>
      <c r="R13" s="125"/>
      <c r="S13" s="118"/>
      <c r="T13" s="118"/>
      <c r="U13" s="118"/>
    </row>
    <row r="14" spans="1:21" ht="12.75">
      <c r="A14" s="322" t="s">
        <v>5</v>
      </c>
      <c r="B14" s="87" t="s">
        <v>6</v>
      </c>
      <c r="C14" s="68"/>
      <c r="D14" s="68"/>
      <c r="E14" s="68"/>
      <c r="F14" s="68"/>
      <c r="G14" s="68"/>
      <c r="H14" s="68"/>
      <c r="I14" s="68"/>
      <c r="J14" s="314"/>
      <c r="K14" s="19"/>
      <c r="L14" s="753">
        <f>O14</f>
        <v>0</v>
      </c>
      <c r="M14" s="68"/>
      <c r="N14" s="19"/>
      <c r="O14" s="552"/>
      <c r="P14" s="581"/>
      <c r="R14" s="125"/>
      <c r="S14" s="118"/>
      <c r="T14" s="118"/>
      <c r="U14" s="118"/>
    </row>
    <row r="15" spans="1:21" ht="12.75">
      <c r="A15" s="323"/>
      <c r="B15" s="94" t="s">
        <v>56</v>
      </c>
      <c r="C15" s="95"/>
      <c r="D15" s="95"/>
      <c r="E15" s="95"/>
      <c r="F15" s="95"/>
      <c r="G15" s="96"/>
      <c r="H15" s="96"/>
      <c r="I15" s="68"/>
      <c r="J15" s="314"/>
      <c r="K15" s="19"/>
      <c r="L15" s="753"/>
      <c r="M15" s="68"/>
      <c r="N15" s="19"/>
      <c r="O15" s="554"/>
      <c r="P15" s="583"/>
      <c r="R15" s="125"/>
      <c r="S15" s="118"/>
      <c r="T15" s="118"/>
      <c r="U15" s="118"/>
    </row>
    <row r="16" spans="1:21" ht="12.75">
      <c r="A16" s="324" t="s">
        <v>7</v>
      </c>
      <c r="B16" s="85" t="s">
        <v>8</v>
      </c>
      <c r="C16" s="78"/>
      <c r="D16" s="78"/>
      <c r="E16" s="78"/>
      <c r="F16" s="78"/>
      <c r="G16" s="78"/>
      <c r="H16" s="78"/>
      <c r="I16" s="683"/>
      <c r="J16" s="318"/>
      <c r="K16" s="26"/>
      <c r="L16" s="685" t="e">
        <f>O16/O14*100</f>
        <v>#DIV/0!</v>
      </c>
      <c r="M16" s="697"/>
      <c r="N16" s="26"/>
      <c r="O16" s="552"/>
      <c r="P16" s="581"/>
      <c r="R16" s="125"/>
      <c r="S16" s="118"/>
      <c r="T16" s="118"/>
      <c r="U16" s="118"/>
    </row>
    <row r="17" spans="1:21" ht="12.75">
      <c r="A17" s="323"/>
      <c r="B17" s="94" t="s">
        <v>156</v>
      </c>
      <c r="C17" s="95"/>
      <c r="D17" s="95"/>
      <c r="E17" s="95"/>
      <c r="F17" s="95"/>
      <c r="G17" s="96"/>
      <c r="H17" s="96"/>
      <c r="I17" s="684"/>
      <c r="J17" s="319"/>
      <c r="K17" s="30"/>
      <c r="L17" s="686"/>
      <c r="M17" s="698"/>
      <c r="N17" s="30"/>
      <c r="O17" s="554"/>
      <c r="P17" s="583"/>
      <c r="R17" s="125"/>
      <c r="S17" s="118"/>
      <c r="T17" s="118"/>
      <c r="U17" s="118"/>
    </row>
    <row r="18" spans="1:21" ht="12.75">
      <c r="A18" s="324" t="s">
        <v>9</v>
      </c>
      <c r="B18" s="77" t="s">
        <v>10</v>
      </c>
      <c r="C18" s="78"/>
      <c r="D18" s="78"/>
      <c r="E18" s="78"/>
      <c r="F18" s="78"/>
      <c r="G18" s="78"/>
      <c r="H18" s="78"/>
      <c r="I18" s="761"/>
      <c r="J18" s="315"/>
      <c r="K18" s="19"/>
      <c r="L18" s="753" t="e">
        <f>O18/O14*100</f>
        <v>#DIV/0!</v>
      </c>
      <c r="M18" s="754"/>
      <c r="N18" s="19"/>
      <c r="O18" s="552"/>
      <c r="P18" s="581"/>
      <c r="R18" s="125"/>
      <c r="S18" s="118"/>
      <c r="T18" s="118"/>
      <c r="U18" s="118"/>
    </row>
    <row r="19" spans="1:21" ht="13.5" thickBot="1">
      <c r="A19" s="323"/>
      <c r="B19" s="98" t="s">
        <v>157</v>
      </c>
      <c r="C19" s="96"/>
      <c r="D19" s="68"/>
      <c r="E19" s="68"/>
      <c r="F19" s="68"/>
      <c r="G19" s="82"/>
      <c r="H19" s="82"/>
      <c r="I19" s="761"/>
      <c r="J19" s="315"/>
      <c r="K19" s="19"/>
      <c r="L19" s="753"/>
      <c r="M19" s="754"/>
      <c r="N19" s="19"/>
      <c r="O19" s="699"/>
      <c r="P19" s="700"/>
      <c r="R19" s="125"/>
      <c r="S19" s="118"/>
      <c r="T19" s="118"/>
      <c r="U19" s="118"/>
    </row>
    <row r="20" spans="1:21" ht="12.75">
      <c r="A20" s="324" t="s">
        <v>11</v>
      </c>
      <c r="B20" s="77" t="s">
        <v>12</v>
      </c>
      <c r="C20" s="78"/>
      <c r="D20" s="78"/>
      <c r="E20" s="78"/>
      <c r="F20" s="78"/>
      <c r="G20" s="68"/>
      <c r="H20" s="68"/>
      <c r="I20" s="78"/>
      <c r="J20" s="78"/>
      <c r="K20" s="26"/>
      <c r="L20" s="759"/>
      <c r="M20" s="697"/>
      <c r="N20" s="26"/>
      <c r="O20" s="679">
        <f>SUM(O14:O19)</f>
        <v>0</v>
      </c>
      <c r="P20" s="680"/>
      <c r="R20" s="125"/>
      <c r="S20" s="118"/>
      <c r="T20" s="118"/>
      <c r="U20" s="118"/>
    </row>
    <row r="21" spans="1:21" ht="13.5" thickBot="1">
      <c r="A21" s="325"/>
      <c r="B21" s="94" t="s">
        <v>59</v>
      </c>
      <c r="C21" s="95"/>
      <c r="D21" s="82"/>
      <c r="E21" s="82"/>
      <c r="F21" s="82"/>
      <c r="G21" s="82"/>
      <c r="H21" s="82"/>
      <c r="I21" s="82"/>
      <c r="J21" s="82"/>
      <c r="K21" s="30"/>
      <c r="L21" s="760"/>
      <c r="M21" s="698"/>
      <c r="N21" s="82"/>
      <c r="O21" s="681"/>
      <c r="P21" s="682"/>
      <c r="R21" s="125"/>
      <c r="S21" s="118"/>
      <c r="T21" s="118"/>
      <c r="U21" s="118"/>
    </row>
    <row r="22" spans="1:21" ht="12.75">
      <c r="A22" s="78"/>
      <c r="B22" s="96"/>
      <c r="C22" s="96"/>
      <c r="D22" s="68"/>
      <c r="E22" s="68"/>
      <c r="F22" s="68"/>
      <c r="G22" s="68"/>
      <c r="H22" s="68"/>
      <c r="I22" s="68"/>
      <c r="J22" s="68"/>
      <c r="K22" s="97"/>
      <c r="L22" s="99"/>
      <c r="M22" s="57"/>
      <c r="N22" s="55"/>
      <c r="O22" s="103"/>
      <c r="R22" s="125"/>
      <c r="S22" s="118"/>
      <c r="T22" s="118"/>
      <c r="U22" s="118"/>
    </row>
    <row r="23" spans="1:21" ht="12.75">
      <c r="A23" s="68" t="s">
        <v>158</v>
      </c>
      <c r="B23" s="96"/>
      <c r="C23" s="96"/>
      <c r="D23" s="68"/>
      <c r="E23" s="68"/>
      <c r="F23" s="68"/>
      <c r="G23" s="68"/>
      <c r="H23" s="68"/>
      <c r="I23" s="68"/>
      <c r="J23" s="68"/>
      <c r="K23" s="97"/>
      <c r="L23" s="99"/>
      <c r="M23" s="57"/>
      <c r="N23" s="55"/>
      <c r="O23" s="55"/>
      <c r="R23" s="125"/>
      <c r="S23" s="118"/>
      <c r="T23" s="118"/>
      <c r="U23" s="118"/>
    </row>
    <row r="24" spans="1:21" ht="12.75">
      <c r="A24" s="82"/>
      <c r="B24" s="96"/>
      <c r="C24" s="96"/>
      <c r="D24" s="68"/>
      <c r="E24" s="68"/>
      <c r="F24" s="68"/>
      <c r="G24" s="68"/>
      <c r="H24" s="68"/>
      <c r="I24" s="68"/>
      <c r="J24" s="68"/>
      <c r="K24" s="97"/>
      <c r="L24" s="99"/>
      <c r="M24" s="57"/>
      <c r="N24" s="55"/>
      <c r="O24" s="55"/>
      <c r="R24" s="125"/>
      <c r="S24" s="118"/>
      <c r="T24" s="118"/>
      <c r="U24" s="118"/>
    </row>
    <row r="25" spans="1:21" ht="12.75">
      <c r="A25" s="326" t="s">
        <v>13</v>
      </c>
      <c r="B25" s="77" t="s">
        <v>456</v>
      </c>
      <c r="C25" s="78"/>
      <c r="D25" s="78"/>
      <c r="E25" s="78"/>
      <c r="F25" s="78"/>
      <c r="G25" s="26"/>
      <c r="H25" s="701" t="s">
        <v>55</v>
      </c>
      <c r="I25" s="544"/>
      <c r="J25" s="538"/>
      <c r="K25" s="691" t="s">
        <v>159</v>
      </c>
      <c r="L25" s="692"/>
      <c r="M25" s="692"/>
      <c r="N25" s="692"/>
      <c r="O25" s="85"/>
      <c r="P25" s="20"/>
      <c r="R25" s="125"/>
      <c r="S25" s="118"/>
      <c r="T25" s="118"/>
      <c r="U25" s="118"/>
    </row>
    <row r="26" spans="1:21" ht="12.75">
      <c r="A26" s="326"/>
      <c r="B26" s="87"/>
      <c r="C26" s="68"/>
      <c r="D26" s="68"/>
      <c r="E26" s="68"/>
      <c r="F26" s="68"/>
      <c r="G26" s="181"/>
      <c r="H26" s="695"/>
      <c r="I26" s="696"/>
      <c r="J26" s="344"/>
      <c r="K26" s="133"/>
      <c r="L26" s="179"/>
      <c r="M26" s="97"/>
      <c r="N26" s="97"/>
      <c r="O26" s="87"/>
      <c r="P26" s="28"/>
      <c r="S26" s="118"/>
      <c r="T26" s="118"/>
      <c r="U26" s="118"/>
    </row>
    <row r="27" spans="1:21" ht="13.5" thickBot="1">
      <c r="A27" s="326"/>
      <c r="B27" s="98" t="s">
        <v>457</v>
      </c>
      <c r="C27" s="96"/>
      <c r="D27" s="68"/>
      <c r="E27" s="68"/>
      <c r="F27" s="68"/>
      <c r="G27" s="30"/>
      <c r="H27" s="689">
        <f>O20</f>
        <v>0</v>
      </c>
      <c r="I27" s="545"/>
      <c r="J27" s="690"/>
      <c r="K27" s="693">
        <f>N37</f>
        <v>0</v>
      </c>
      <c r="L27" s="694"/>
      <c r="M27" s="694"/>
      <c r="N27" s="694"/>
      <c r="O27" s="650">
        <f>H27*K27/100</f>
        <v>0</v>
      </c>
      <c r="P27" s="549"/>
      <c r="S27" s="118"/>
      <c r="T27" s="118"/>
      <c r="U27" s="118"/>
    </row>
    <row r="28" spans="1:21" ht="12.75">
      <c r="A28" s="324" t="s">
        <v>62</v>
      </c>
      <c r="B28" s="77" t="s">
        <v>14</v>
      </c>
      <c r="C28" s="78"/>
      <c r="D28" s="78"/>
      <c r="E28" s="78"/>
      <c r="F28" s="78"/>
      <c r="G28" s="78"/>
      <c r="H28" s="78"/>
      <c r="I28" s="78"/>
      <c r="J28" s="78"/>
      <c r="K28" s="26"/>
      <c r="L28" s="685"/>
      <c r="M28" s="78"/>
      <c r="N28" s="78"/>
      <c r="O28" s="320"/>
      <c r="P28" s="321"/>
      <c r="S28" s="118"/>
      <c r="T28" s="118"/>
      <c r="U28" s="118"/>
    </row>
    <row r="29" spans="1:21" ht="13.5" thickBot="1">
      <c r="A29" s="62"/>
      <c r="B29" s="94" t="s">
        <v>160</v>
      </c>
      <c r="C29" s="95"/>
      <c r="D29" s="82"/>
      <c r="E29" s="82"/>
      <c r="F29" s="82"/>
      <c r="G29" s="82"/>
      <c r="H29" s="82"/>
      <c r="I29" s="82"/>
      <c r="J29" s="82"/>
      <c r="K29" s="30"/>
      <c r="L29" s="686"/>
      <c r="M29" s="82"/>
      <c r="N29" s="82"/>
      <c r="O29" s="735">
        <f>O20+O27</f>
        <v>0</v>
      </c>
      <c r="P29" s="682"/>
      <c r="S29" s="118"/>
      <c r="T29" s="118"/>
      <c r="U29" s="118"/>
    </row>
    <row r="30" spans="1:21" ht="12.75">
      <c r="A30" s="68"/>
      <c r="B30" s="96"/>
      <c r="C30" s="96"/>
      <c r="D30" s="68"/>
      <c r="E30" s="68"/>
      <c r="F30" s="68"/>
      <c r="G30" s="68"/>
      <c r="H30" s="68"/>
      <c r="I30" s="68"/>
      <c r="J30" s="68"/>
      <c r="K30" s="133"/>
      <c r="L30" s="179"/>
      <c r="M30" s="68"/>
      <c r="N30" s="68"/>
      <c r="O30" s="133"/>
      <c r="P30" s="19"/>
      <c r="S30" s="118"/>
      <c r="T30" s="118"/>
      <c r="U30" s="118"/>
    </row>
    <row r="31" spans="1:21" ht="12.75">
      <c r="A31" s="68"/>
      <c r="B31" s="96"/>
      <c r="C31" s="96"/>
      <c r="D31" s="68"/>
      <c r="E31" s="68"/>
      <c r="F31" s="68"/>
      <c r="G31" s="68"/>
      <c r="H31" s="68"/>
      <c r="I31" s="68"/>
      <c r="J31" s="68"/>
      <c r="K31" s="133"/>
      <c r="L31" s="179"/>
      <c r="M31" s="68"/>
      <c r="N31" s="55"/>
      <c r="O31" s="55"/>
      <c r="S31" s="118"/>
      <c r="T31" s="118"/>
      <c r="U31" s="118"/>
    </row>
    <row r="32" spans="1:21" ht="12.75">
      <c r="A32" s="68" t="s">
        <v>389</v>
      </c>
      <c r="B32" s="96"/>
      <c r="C32" s="96"/>
      <c r="D32" s="68"/>
      <c r="E32" s="68"/>
      <c r="F32" s="68"/>
      <c r="G32" s="68"/>
      <c r="H32" s="68"/>
      <c r="I32" s="68"/>
      <c r="J32" s="68"/>
      <c r="K32" s="133"/>
      <c r="L32" s="179"/>
      <c r="M32" s="68"/>
      <c r="N32" s="55"/>
      <c r="O32" s="55"/>
      <c r="R32" s="19"/>
      <c r="S32" s="118"/>
      <c r="T32" s="118"/>
      <c r="U32" s="118"/>
    </row>
    <row r="33" spans="1:21" ht="18" customHeight="1">
      <c r="A33" s="55"/>
      <c r="B33" s="55"/>
      <c r="C33" s="55"/>
      <c r="D33" s="55"/>
      <c r="E33" s="55"/>
      <c r="F33" s="55"/>
      <c r="G33" s="55"/>
      <c r="H33" s="55"/>
      <c r="I33" s="55"/>
      <c r="J33" s="55"/>
      <c r="K33" s="55"/>
      <c r="L33" s="55"/>
      <c r="M33" s="55"/>
      <c r="N33" s="55"/>
      <c r="O33" s="55"/>
      <c r="P33" s="55"/>
      <c r="Q33" s="55"/>
      <c r="R33" s="19"/>
      <c r="S33" s="118"/>
      <c r="T33" s="118"/>
      <c r="U33" s="118"/>
    </row>
    <row r="34" spans="1:21" ht="22.5" customHeight="1">
      <c r="A34" s="787" t="s">
        <v>24</v>
      </c>
      <c r="B34" s="788"/>
      <c r="C34" s="788"/>
      <c r="D34" s="788"/>
      <c r="E34" s="788"/>
      <c r="F34" s="788"/>
      <c r="G34" s="817"/>
      <c r="H34" s="757" t="s">
        <v>120</v>
      </c>
      <c r="I34" s="758"/>
      <c r="J34" s="757" t="s">
        <v>121</v>
      </c>
      <c r="K34" s="758"/>
      <c r="L34" s="56"/>
      <c r="M34" s="57"/>
      <c r="N34" s="726" t="s">
        <v>122</v>
      </c>
      <c r="O34" s="727"/>
      <c r="P34" s="728"/>
      <c r="Q34" s="55"/>
      <c r="R34" s="19"/>
      <c r="S34" s="118"/>
      <c r="T34" s="118"/>
      <c r="U34" s="118"/>
    </row>
    <row r="35" spans="1:21" ht="12.75">
      <c r="A35" s="58" t="s">
        <v>15</v>
      </c>
      <c r="B35" s="732" t="s">
        <v>123</v>
      </c>
      <c r="C35" s="733"/>
      <c r="D35" s="733"/>
      <c r="E35" s="733"/>
      <c r="F35" s="733"/>
      <c r="G35" s="733"/>
      <c r="H35" s="733"/>
      <c r="I35" s="733"/>
      <c r="J35" s="733"/>
      <c r="K35" s="734"/>
      <c r="L35" s="56"/>
      <c r="M35" s="57"/>
      <c r="N35" s="729"/>
      <c r="O35" s="730"/>
      <c r="P35" s="731"/>
      <c r="Q35" s="55"/>
      <c r="R35" s="19"/>
      <c r="S35" s="118"/>
      <c r="T35" s="118"/>
      <c r="U35" s="118"/>
    </row>
    <row r="36" spans="1:21" ht="12.75">
      <c r="A36" s="324" t="s">
        <v>18</v>
      </c>
      <c r="B36" s="801" t="s">
        <v>26</v>
      </c>
      <c r="C36" s="802"/>
      <c r="D36" s="802"/>
      <c r="E36" s="802"/>
      <c r="F36" s="802"/>
      <c r="G36" s="803"/>
      <c r="H36" s="90"/>
      <c r="I36" s="91"/>
      <c r="J36" s="701"/>
      <c r="K36" s="771"/>
      <c r="L36" s="60"/>
      <c r="M36" s="55"/>
      <c r="N36" s="107" t="s">
        <v>32</v>
      </c>
      <c r="O36" s="736" t="s">
        <v>33</v>
      </c>
      <c r="P36" s="537"/>
      <c r="Q36" s="55"/>
      <c r="R36" s="19"/>
      <c r="S36" s="118"/>
      <c r="T36" s="118"/>
      <c r="U36" s="118"/>
    </row>
    <row r="37" spans="1:19" ht="12.75">
      <c r="A37" s="325"/>
      <c r="B37" s="804" t="s">
        <v>124</v>
      </c>
      <c r="C37" s="805"/>
      <c r="D37" s="805"/>
      <c r="E37" s="805"/>
      <c r="F37" s="805"/>
      <c r="G37" s="806"/>
      <c r="H37" s="590"/>
      <c r="I37" s="811"/>
      <c r="J37" s="695"/>
      <c r="K37" s="772"/>
      <c r="L37" s="813" t="s">
        <v>161</v>
      </c>
      <c r="M37" s="549"/>
      <c r="N37" s="749">
        <f>IF(H37=0,0,O37/H37*100)</f>
        <v>0</v>
      </c>
      <c r="O37" s="601">
        <f>E52</f>
        <v>0</v>
      </c>
      <c r="P37" s="602"/>
      <c r="Q37" s="55"/>
      <c r="R37" s="19"/>
      <c r="S37" s="118"/>
    </row>
    <row r="38" spans="1:19" ht="12.75">
      <c r="A38" s="323"/>
      <c r="B38" s="104">
        <f>O20</f>
        <v>0</v>
      </c>
      <c r="C38" s="63" t="s">
        <v>161</v>
      </c>
      <c r="D38" s="807" t="str">
        <f>IF(B38=0," ",H37/B38)</f>
        <v> </v>
      </c>
      <c r="E38" s="807"/>
      <c r="F38" s="64"/>
      <c r="G38" s="65"/>
      <c r="H38" s="812"/>
      <c r="I38" s="555"/>
      <c r="J38" s="695"/>
      <c r="K38" s="772"/>
      <c r="L38" s="814"/>
      <c r="M38" s="549"/>
      <c r="N38" s="750"/>
      <c r="O38" s="603"/>
      <c r="P38" s="604"/>
      <c r="Q38" s="55"/>
      <c r="R38" s="19"/>
      <c r="S38" s="118"/>
    </row>
    <row r="39" spans="1:19" ht="12.75">
      <c r="A39" s="324" t="s">
        <v>20</v>
      </c>
      <c r="B39" s="808" t="s">
        <v>34</v>
      </c>
      <c r="C39" s="809"/>
      <c r="D39" s="809"/>
      <c r="E39" s="809"/>
      <c r="F39" s="809"/>
      <c r="G39" s="810"/>
      <c r="H39" s="566"/>
      <c r="I39" s="567"/>
      <c r="J39" s="695"/>
      <c r="K39" s="772"/>
      <c r="L39" s="751" t="s">
        <v>161</v>
      </c>
      <c r="M39" s="752"/>
      <c r="N39" s="749">
        <f>IF(H39=0,0,O39/H39*100)</f>
        <v>0</v>
      </c>
      <c r="O39" s="599">
        <f>E53</f>
        <v>0</v>
      </c>
      <c r="P39" s="600"/>
      <c r="Q39" s="55"/>
      <c r="R39" s="19"/>
      <c r="S39" s="118"/>
    </row>
    <row r="40" spans="1:19" ht="12.75">
      <c r="A40" s="323"/>
      <c r="B40" s="798" t="s">
        <v>71</v>
      </c>
      <c r="C40" s="799"/>
      <c r="D40" s="799"/>
      <c r="E40" s="799"/>
      <c r="F40" s="799"/>
      <c r="G40" s="800"/>
      <c r="H40" s="568"/>
      <c r="I40" s="569"/>
      <c r="J40" s="695"/>
      <c r="K40" s="772"/>
      <c r="L40" s="751"/>
      <c r="M40" s="752"/>
      <c r="N40" s="750"/>
      <c r="O40" s="603"/>
      <c r="P40" s="604"/>
      <c r="Q40" s="55"/>
      <c r="R40" s="19"/>
      <c r="S40" s="118"/>
    </row>
    <row r="41" spans="1:19" ht="12.75">
      <c r="A41" s="324" t="s">
        <v>21</v>
      </c>
      <c r="B41" s="801" t="s">
        <v>35</v>
      </c>
      <c r="C41" s="802"/>
      <c r="D41" s="802"/>
      <c r="E41" s="802"/>
      <c r="F41" s="802"/>
      <c r="G41" s="803"/>
      <c r="H41" s="566"/>
      <c r="I41" s="567"/>
      <c r="J41" s="695"/>
      <c r="K41" s="772"/>
      <c r="L41" s="751" t="s">
        <v>161</v>
      </c>
      <c r="M41" s="752"/>
      <c r="N41" s="749">
        <f>IF(H41=0,0,O41/H41*100)</f>
        <v>0</v>
      </c>
      <c r="O41" s="599">
        <f>E54</f>
        <v>0</v>
      </c>
      <c r="P41" s="600"/>
      <c r="Q41" s="55"/>
      <c r="R41" s="19"/>
      <c r="S41" s="118"/>
    </row>
    <row r="42" spans="1:19" ht="12.75" customHeight="1">
      <c r="A42" s="323"/>
      <c r="B42" s="798" t="s">
        <v>72</v>
      </c>
      <c r="C42" s="799"/>
      <c r="D42" s="799"/>
      <c r="E42" s="799"/>
      <c r="F42" s="799"/>
      <c r="G42" s="800"/>
      <c r="H42" s="568"/>
      <c r="I42" s="569"/>
      <c r="J42" s="695"/>
      <c r="K42" s="772"/>
      <c r="L42" s="751"/>
      <c r="M42" s="752"/>
      <c r="N42" s="750"/>
      <c r="O42" s="603"/>
      <c r="P42" s="604"/>
      <c r="Q42" s="55"/>
      <c r="S42" s="118"/>
    </row>
    <row r="43" spans="1:19" ht="12.75">
      <c r="A43" s="324" t="s">
        <v>23</v>
      </c>
      <c r="B43" s="801" t="s">
        <v>36</v>
      </c>
      <c r="C43" s="802"/>
      <c r="D43" s="802"/>
      <c r="E43" s="802"/>
      <c r="F43" s="802"/>
      <c r="G43" s="803"/>
      <c r="H43" s="566"/>
      <c r="I43" s="567"/>
      <c r="J43" s="695"/>
      <c r="K43" s="772"/>
      <c r="L43" s="751" t="s">
        <v>161</v>
      </c>
      <c r="M43" s="752"/>
      <c r="N43" s="749">
        <f>IF(H43=0,0,O43/H43*100)</f>
        <v>0</v>
      </c>
      <c r="O43" s="599">
        <f>E55</f>
        <v>0</v>
      </c>
      <c r="P43" s="600"/>
      <c r="Q43" s="55"/>
      <c r="S43" s="118"/>
    </row>
    <row r="44" spans="1:19" ht="12.75">
      <c r="A44" s="325"/>
      <c r="B44" s="798" t="s">
        <v>73</v>
      </c>
      <c r="C44" s="799"/>
      <c r="D44" s="799"/>
      <c r="E44" s="799"/>
      <c r="F44" s="799"/>
      <c r="G44" s="800"/>
      <c r="H44" s="568"/>
      <c r="I44" s="569"/>
      <c r="J44" s="695"/>
      <c r="K44" s="772"/>
      <c r="L44" s="751"/>
      <c r="M44" s="752"/>
      <c r="N44" s="750"/>
      <c r="O44" s="603"/>
      <c r="P44" s="604"/>
      <c r="Q44" s="55"/>
      <c r="S44" s="118"/>
    </row>
    <row r="45" spans="1:19" ht="12.75">
      <c r="A45" s="324" t="s">
        <v>37</v>
      </c>
      <c r="B45" s="818" t="s">
        <v>447</v>
      </c>
      <c r="C45" s="819"/>
      <c r="D45" s="819"/>
      <c r="E45" s="819"/>
      <c r="F45" s="819"/>
      <c r="G45" s="820"/>
      <c r="H45" s="566"/>
      <c r="I45" s="567"/>
      <c r="J45" s="695"/>
      <c r="K45" s="772"/>
      <c r="L45" s="751" t="s">
        <v>161</v>
      </c>
      <c r="M45" s="752"/>
      <c r="N45" s="749">
        <f>IF(H45=0,0,O45/H45*100)</f>
        <v>0</v>
      </c>
      <c r="O45" s="599">
        <f>E56</f>
        <v>0</v>
      </c>
      <c r="P45" s="600"/>
      <c r="Q45" s="55"/>
      <c r="S45" s="118"/>
    </row>
    <row r="46" spans="1:19" ht="11.25" customHeight="1" thickBot="1">
      <c r="A46" s="62"/>
      <c r="B46" s="821"/>
      <c r="C46" s="822"/>
      <c r="D46" s="822"/>
      <c r="E46" s="822"/>
      <c r="F46" s="822"/>
      <c r="G46" s="823"/>
      <c r="H46" s="568"/>
      <c r="I46" s="569"/>
      <c r="J46" s="695"/>
      <c r="K46" s="772"/>
      <c r="L46" s="751"/>
      <c r="M46" s="752"/>
      <c r="N46" s="750"/>
      <c r="O46" s="603"/>
      <c r="P46" s="604"/>
      <c r="Q46" s="55"/>
      <c r="S46" s="118"/>
    </row>
    <row r="47" spans="1:19" ht="34.5" thickBot="1">
      <c r="A47" s="787" t="s">
        <v>125</v>
      </c>
      <c r="B47" s="788"/>
      <c r="C47" s="788"/>
      <c r="D47" s="788"/>
      <c r="E47" s="788"/>
      <c r="F47" s="788"/>
      <c r="G47" s="788"/>
      <c r="H47" s="788"/>
      <c r="I47" s="788"/>
      <c r="J47" s="762">
        <f>H37+H39+H41+H43+H45</f>
        <v>0</v>
      </c>
      <c r="K47" s="763"/>
      <c r="L47" s="66"/>
      <c r="M47" s="55"/>
      <c r="N47" s="105" t="s">
        <v>126</v>
      </c>
      <c r="O47" s="766">
        <f>O37+O39+O41+O43+O45</f>
        <v>0</v>
      </c>
      <c r="P47" s="789"/>
      <c r="Q47" s="109"/>
      <c r="S47" s="118"/>
    </row>
    <row r="48" spans="1:19" ht="12.75">
      <c r="A48" s="67"/>
      <c r="B48" s="68"/>
      <c r="C48" s="68"/>
      <c r="D48" s="68"/>
      <c r="E48" s="68"/>
      <c r="F48" s="68"/>
      <c r="G48" s="68"/>
      <c r="H48" s="68"/>
      <c r="I48" s="68"/>
      <c r="J48" s="68"/>
      <c r="K48" s="69"/>
      <c r="L48" s="69"/>
      <c r="M48" s="55"/>
      <c r="N48" s="55"/>
      <c r="O48" s="55"/>
      <c r="P48" s="55"/>
      <c r="Q48" s="55"/>
      <c r="S48" s="118"/>
    </row>
    <row r="49" spans="1:19" ht="12.75">
      <c r="A49" s="70" t="s">
        <v>127</v>
      </c>
      <c r="B49" s="71"/>
      <c r="C49" s="71"/>
      <c r="D49" s="71"/>
      <c r="E49" s="71"/>
      <c r="F49" s="71"/>
      <c r="G49" s="71"/>
      <c r="H49" s="71"/>
      <c r="I49" s="71"/>
      <c r="J49" s="71"/>
      <c r="K49" s="72"/>
      <c r="L49" s="69"/>
      <c r="M49" s="55"/>
      <c r="N49" s="55"/>
      <c r="O49" s="55"/>
      <c r="P49" s="55"/>
      <c r="Q49" s="55"/>
      <c r="S49" s="118"/>
    </row>
    <row r="50" spans="1:19" ht="12.75">
      <c r="A50" s="790"/>
      <c r="B50" s="791"/>
      <c r="C50" s="791"/>
      <c r="D50" s="792"/>
      <c r="E50" s="796" t="s">
        <v>128</v>
      </c>
      <c r="F50" s="797"/>
      <c r="G50" s="331" t="s">
        <v>129</v>
      </c>
      <c r="H50" s="796" t="s">
        <v>129</v>
      </c>
      <c r="I50" s="797"/>
      <c r="J50" s="755" t="s">
        <v>129</v>
      </c>
      <c r="K50" s="756"/>
      <c r="L50" s="69"/>
      <c r="M50" s="55"/>
      <c r="N50" s="55"/>
      <c r="O50" s="55"/>
      <c r="P50" s="55"/>
      <c r="Q50" s="55"/>
      <c r="S50" s="118"/>
    </row>
    <row r="51" spans="1:19" ht="12.75">
      <c r="A51" s="793"/>
      <c r="B51" s="794"/>
      <c r="C51" s="794"/>
      <c r="D51" s="795"/>
      <c r="E51" s="815" t="s">
        <v>130</v>
      </c>
      <c r="F51" s="816"/>
      <c r="G51" s="332" t="s">
        <v>131</v>
      </c>
      <c r="H51" s="815" t="s">
        <v>132</v>
      </c>
      <c r="I51" s="816"/>
      <c r="J51" s="747" t="s">
        <v>458</v>
      </c>
      <c r="K51" s="748"/>
      <c r="L51" s="69"/>
      <c r="M51" s="55"/>
      <c r="N51" s="55"/>
      <c r="O51" s="55"/>
      <c r="P51" s="55"/>
      <c r="Q51" s="55"/>
      <c r="S51" s="118"/>
    </row>
    <row r="52" spans="1:19" ht="12.75">
      <c r="A52" s="73" t="s">
        <v>18</v>
      </c>
      <c r="B52" s="88" t="s">
        <v>134</v>
      </c>
      <c r="C52" s="71"/>
      <c r="D52" s="74"/>
      <c r="E52" s="743">
        <f>SUM(G52:K52)</f>
        <v>0</v>
      </c>
      <c r="F52" s="744"/>
      <c r="G52" s="100"/>
      <c r="H52" s="745"/>
      <c r="I52" s="746"/>
      <c r="J52" s="745"/>
      <c r="K52" s="746"/>
      <c r="L52" s="742"/>
      <c r="M52" s="495"/>
      <c r="N52" s="495"/>
      <c r="O52" s="55"/>
      <c r="P52" s="55"/>
      <c r="Q52" s="55"/>
      <c r="S52" s="118"/>
    </row>
    <row r="53" spans="1:19" ht="12.75">
      <c r="A53" s="73" t="s">
        <v>20</v>
      </c>
      <c r="B53" s="88" t="s">
        <v>34</v>
      </c>
      <c r="C53" s="71"/>
      <c r="D53" s="74"/>
      <c r="E53" s="743">
        <f>SUM(G53:K53)</f>
        <v>0</v>
      </c>
      <c r="F53" s="744"/>
      <c r="G53" s="100"/>
      <c r="H53" s="745"/>
      <c r="I53" s="746"/>
      <c r="J53" s="745"/>
      <c r="K53" s="746"/>
      <c r="L53" s="742"/>
      <c r="M53" s="495"/>
      <c r="N53" s="495"/>
      <c r="O53" s="101"/>
      <c r="P53" s="101"/>
      <c r="Q53" s="101"/>
      <c r="S53" s="118"/>
    </row>
    <row r="54" spans="1:19" ht="12.75">
      <c r="A54" s="73" t="s">
        <v>21</v>
      </c>
      <c r="B54" s="88" t="s">
        <v>35</v>
      </c>
      <c r="C54" s="71"/>
      <c r="D54" s="74"/>
      <c r="E54" s="743">
        <f>SUM(G54:K54)</f>
        <v>0</v>
      </c>
      <c r="F54" s="744"/>
      <c r="G54" s="100"/>
      <c r="H54" s="745"/>
      <c r="I54" s="746"/>
      <c r="J54" s="745"/>
      <c r="K54" s="746"/>
      <c r="L54" s="742"/>
      <c r="M54" s="495"/>
      <c r="N54" s="495"/>
      <c r="O54" s="102"/>
      <c r="P54" s="102"/>
      <c r="Q54" s="102"/>
      <c r="S54" s="118"/>
    </row>
    <row r="55" spans="1:19" ht="12.75">
      <c r="A55" s="73" t="s">
        <v>23</v>
      </c>
      <c r="B55" s="88" t="s">
        <v>36</v>
      </c>
      <c r="C55" s="71"/>
      <c r="D55" s="74"/>
      <c r="E55" s="743">
        <f>SUM(G55:K55)</f>
        <v>0</v>
      </c>
      <c r="F55" s="744"/>
      <c r="G55" s="100"/>
      <c r="H55" s="745"/>
      <c r="I55" s="746"/>
      <c r="J55" s="745"/>
      <c r="K55" s="746"/>
      <c r="L55" s="742"/>
      <c r="M55" s="495"/>
      <c r="N55" s="495"/>
      <c r="O55" s="102"/>
      <c r="P55" s="102"/>
      <c r="Q55" s="102"/>
      <c r="S55" s="118"/>
    </row>
    <row r="56" spans="1:19" ht="12.75">
      <c r="A56" s="73" t="s">
        <v>37</v>
      </c>
      <c r="B56" s="88" t="s">
        <v>38</v>
      </c>
      <c r="C56" s="71"/>
      <c r="D56" s="74"/>
      <c r="E56" s="743">
        <f>SUM(G56:K56)</f>
        <v>0</v>
      </c>
      <c r="F56" s="744"/>
      <c r="G56" s="100"/>
      <c r="H56" s="745"/>
      <c r="I56" s="746"/>
      <c r="J56" s="745"/>
      <c r="K56" s="746"/>
      <c r="L56" s="742"/>
      <c r="M56" s="482"/>
      <c r="N56" s="482"/>
      <c r="O56" s="102"/>
      <c r="P56" s="102"/>
      <c r="Q56" s="102"/>
      <c r="S56" s="118"/>
    </row>
    <row r="57" spans="1:19" ht="12.75" customHeight="1">
      <c r="A57" s="75"/>
      <c r="B57" s="68"/>
      <c r="C57" s="68"/>
      <c r="D57" s="68"/>
      <c r="E57" s="737"/>
      <c r="F57" s="738"/>
      <c r="G57" s="108">
        <f>SUM(G52:G56)</f>
        <v>0</v>
      </c>
      <c r="H57" s="958">
        <f>SUM(H52:H56)</f>
        <v>0</v>
      </c>
      <c r="I57" s="959"/>
      <c r="J57" s="958">
        <f>SUM(J52:J56)</f>
        <v>0</v>
      </c>
      <c r="K57" s="537"/>
      <c r="L57" s="60"/>
      <c r="M57" s="101"/>
      <c r="N57" s="102"/>
      <c r="O57" s="102"/>
      <c r="P57" s="102"/>
      <c r="Q57" s="102"/>
      <c r="S57" s="118"/>
    </row>
    <row r="58" spans="1:19" ht="12.75">
      <c r="A58" s="55"/>
      <c r="B58" s="55"/>
      <c r="C58" s="55"/>
      <c r="D58" s="55"/>
      <c r="E58" s="55"/>
      <c r="F58" s="55"/>
      <c r="G58" s="55"/>
      <c r="H58" s="55"/>
      <c r="I58" s="55"/>
      <c r="J58" s="55"/>
      <c r="K58" s="55"/>
      <c r="L58" s="55"/>
      <c r="M58" s="101"/>
      <c r="N58" s="102"/>
      <c r="O58" s="102"/>
      <c r="P58" s="102"/>
      <c r="Q58" s="102"/>
      <c r="S58" s="118"/>
    </row>
    <row r="59" spans="1:19" ht="12.75">
      <c r="A59" s="333">
        <v>3</v>
      </c>
      <c r="B59" s="76" t="s">
        <v>39</v>
      </c>
      <c r="C59" s="71"/>
      <c r="D59" s="71"/>
      <c r="E59" s="71"/>
      <c r="F59" s="71"/>
      <c r="G59" s="71"/>
      <c r="H59" s="71"/>
      <c r="I59" s="71"/>
      <c r="J59" s="71"/>
      <c r="K59" s="74"/>
      <c r="L59" s="55"/>
      <c r="M59" s="101"/>
      <c r="N59" s="102"/>
      <c r="O59" s="102"/>
      <c r="P59" s="102"/>
      <c r="Q59" s="102"/>
      <c r="S59" s="118"/>
    </row>
    <row r="60" spans="1:19" ht="12.75">
      <c r="A60" s="324" t="s">
        <v>25</v>
      </c>
      <c r="B60" s="77" t="s">
        <v>19</v>
      </c>
      <c r="C60" s="78"/>
      <c r="D60" s="78"/>
      <c r="E60" s="78"/>
      <c r="F60" s="78"/>
      <c r="G60" s="78"/>
      <c r="H60" s="78"/>
      <c r="I60" s="78"/>
      <c r="J60" s="78"/>
      <c r="K60" s="79"/>
      <c r="L60" s="55"/>
      <c r="M60" s="101"/>
      <c r="N60" s="102"/>
      <c r="O60" s="102"/>
      <c r="P60" s="102"/>
      <c r="Q60" s="102"/>
      <c r="S60" s="118"/>
    </row>
    <row r="61" spans="1:19" ht="12.75">
      <c r="A61" s="80"/>
      <c r="B61" s="81" t="s">
        <v>135</v>
      </c>
      <c r="C61" s="82"/>
      <c r="D61" s="82"/>
      <c r="E61" s="82"/>
      <c r="F61" s="82"/>
      <c r="G61" s="82"/>
      <c r="H61" s="82"/>
      <c r="I61" s="82"/>
      <c r="J61" s="68"/>
      <c r="K61" s="83"/>
      <c r="L61" s="55"/>
      <c r="M61" s="101"/>
      <c r="N61" s="102"/>
      <c r="O61" s="102"/>
      <c r="P61" s="102"/>
      <c r="Q61" s="102"/>
      <c r="S61" s="118"/>
    </row>
    <row r="62" spans="1:19" ht="12.75">
      <c r="A62" s="59" t="s">
        <v>40</v>
      </c>
      <c r="B62" s="84" t="s">
        <v>136</v>
      </c>
      <c r="C62" s="71"/>
      <c r="D62" s="71"/>
      <c r="E62" s="71"/>
      <c r="F62" s="71"/>
      <c r="G62" s="74"/>
      <c r="H62" s="769"/>
      <c r="I62" s="770"/>
      <c r="J62" s="701"/>
      <c r="K62" s="771"/>
      <c r="L62" s="55"/>
      <c r="M62" s="101"/>
      <c r="N62" s="102"/>
      <c r="O62" s="102"/>
      <c r="P62" s="102"/>
      <c r="Q62" s="102"/>
      <c r="S62" s="118"/>
    </row>
    <row r="63" spans="1:19" ht="12.75">
      <c r="A63" s="61"/>
      <c r="B63" s="85" t="s">
        <v>137</v>
      </c>
      <c r="C63" s="78"/>
      <c r="D63" s="78"/>
      <c r="E63" s="78"/>
      <c r="F63" s="78"/>
      <c r="G63" s="79"/>
      <c r="H63" s="775"/>
      <c r="I63" s="776"/>
      <c r="J63" s="695"/>
      <c r="K63" s="772"/>
      <c r="L63" s="55"/>
      <c r="M63" s="101"/>
      <c r="N63" s="102"/>
      <c r="O63" s="102"/>
      <c r="P63" s="102"/>
      <c r="Q63" s="102"/>
      <c r="S63" s="118"/>
    </row>
    <row r="64" spans="1:19" ht="12.75">
      <c r="A64" s="61"/>
      <c r="B64" s="81" t="s">
        <v>138</v>
      </c>
      <c r="C64" s="82"/>
      <c r="D64" s="82"/>
      <c r="E64" s="82"/>
      <c r="F64" s="82"/>
      <c r="G64" s="86"/>
      <c r="H64" s="777"/>
      <c r="I64" s="778"/>
      <c r="J64" s="695"/>
      <c r="K64" s="772"/>
      <c r="L64" s="55"/>
      <c r="M64" s="101"/>
      <c r="N64" s="102"/>
      <c r="O64" s="102"/>
      <c r="P64" s="102"/>
      <c r="Q64" s="102"/>
      <c r="S64" s="118"/>
    </row>
    <row r="65" spans="1:19" ht="12.75">
      <c r="A65" s="61"/>
      <c r="B65" s="85" t="s">
        <v>139</v>
      </c>
      <c r="C65" s="78"/>
      <c r="D65" s="78"/>
      <c r="E65" s="78"/>
      <c r="F65" s="78"/>
      <c r="G65" s="79"/>
      <c r="H65" s="779">
        <f>IF(H63=0,B67*D67,0)</f>
        <v>0</v>
      </c>
      <c r="I65" s="780"/>
      <c r="J65" s="695"/>
      <c r="K65" s="772"/>
      <c r="L65" s="55"/>
      <c r="M65" s="101"/>
      <c r="N65" s="102"/>
      <c r="O65" s="102"/>
      <c r="P65" s="102"/>
      <c r="Q65" s="102"/>
      <c r="S65" s="118"/>
    </row>
    <row r="66" spans="1:19" ht="12.75">
      <c r="A66" s="61"/>
      <c r="B66" s="87" t="s">
        <v>140</v>
      </c>
      <c r="C66" s="68"/>
      <c r="D66" s="68"/>
      <c r="E66" s="68"/>
      <c r="F66" s="68"/>
      <c r="G66" s="83"/>
      <c r="H66" s="781"/>
      <c r="I66" s="782"/>
      <c r="J66" s="695"/>
      <c r="K66" s="772"/>
      <c r="L66" s="55"/>
      <c r="M66" s="101"/>
      <c r="N66" s="102"/>
      <c r="O66" s="102"/>
      <c r="P66" s="102"/>
      <c r="Q66" s="102"/>
      <c r="S66" s="118"/>
    </row>
    <row r="67" spans="1:19" ht="12.75">
      <c r="A67" s="62"/>
      <c r="B67" s="106">
        <f>O20</f>
        <v>0</v>
      </c>
      <c r="C67" s="82" t="s">
        <v>70</v>
      </c>
      <c r="D67" s="142"/>
      <c r="E67" s="82"/>
      <c r="F67" s="82"/>
      <c r="G67" s="86"/>
      <c r="H67" s="783"/>
      <c r="I67" s="784"/>
      <c r="J67" s="695"/>
      <c r="K67" s="772"/>
      <c r="L67" s="55"/>
      <c r="M67" s="101"/>
      <c r="N67" s="102"/>
      <c r="O67" s="102"/>
      <c r="P67" s="102"/>
      <c r="Q67" s="102"/>
      <c r="S67" s="118"/>
    </row>
    <row r="68" spans="1:19" ht="12.75">
      <c r="A68" s="59" t="s">
        <v>41</v>
      </c>
      <c r="B68" s="85" t="s">
        <v>141</v>
      </c>
      <c r="C68" s="78"/>
      <c r="D68" s="78"/>
      <c r="E68" s="78"/>
      <c r="F68" s="78"/>
      <c r="G68" s="79"/>
      <c r="H68" s="775"/>
      <c r="I68" s="776"/>
      <c r="J68" s="695"/>
      <c r="K68" s="772"/>
      <c r="L68" s="55"/>
      <c r="M68" s="101"/>
      <c r="N68" s="102"/>
      <c r="O68" s="102"/>
      <c r="P68" s="102"/>
      <c r="Q68" s="102"/>
      <c r="S68" s="118"/>
    </row>
    <row r="69" spans="1:19" ht="12.75">
      <c r="A69" s="62"/>
      <c r="B69" s="81" t="s">
        <v>142</v>
      </c>
      <c r="C69" s="82"/>
      <c r="D69" s="82"/>
      <c r="E69" s="82"/>
      <c r="F69" s="82"/>
      <c r="G69" s="86"/>
      <c r="H69" s="777"/>
      <c r="I69" s="778"/>
      <c r="J69" s="695"/>
      <c r="K69" s="772"/>
      <c r="L69" s="55"/>
      <c r="M69" s="101"/>
      <c r="N69" s="102"/>
      <c r="O69" s="102"/>
      <c r="P69" s="102"/>
      <c r="Q69" s="102"/>
      <c r="S69" s="118"/>
    </row>
    <row r="70" spans="1:19" ht="12.75">
      <c r="A70" s="59" t="s">
        <v>42</v>
      </c>
      <c r="B70" s="85" t="s">
        <v>143</v>
      </c>
      <c r="C70" s="78"/>
      <c r="D70" s="78"/>
      <c r="E70" s="78"/>
      <c r="F70" s="78"/>
      <c r="G70" s="79"/>
      <c r="H70" s="775"/>
      <c r="I70" s="776"/>
      <c r="J70" s="695"/>
      <c r="K70" s="772"/>
      <c r="L70" s="55"/>
      <c r="M70" s="101"/>
      <c r="N70" s="102"/>
      <c r="O70" s="102"/>
      <c r="P70" s="102"/>
      <c r="Q70" s="102"/>
      <c r="S70" s="118"/>
    </row>
    <row r="71" spans="1:19" ht="12.75">
      <c r="A71" s="61"/>
      <c r="B71" s="87" t="s">
        <v>144</v>
      </c>
      <c r="C71" s="68"/>
      <c r="D71" s="68"/>
      <c r="E71" s="68"/>
      <c r="F71" s="68"/>
      <c r="G71" s="83"/>
      <c r="H71" s="785"/>
      <c r="I71" s="786"/>
      <c r="J71" s="695"/>
      <c r="K71" s="772"/>
      <c r="L71" s="55"/>
      <c r="M71" s="101"/>
      <c r="N71" s="102"/>
      <c r="O71" s="102"/>
      <c r="P71" s="102"/>
      <c r="Q71" s="102"/>
      <c r="S71" s="118"/>
    </row>
    <row r="72" spans="1:19" ht="12.75">
      <c r="A72" s="61"/>
      <c r="B72" s="87" t="s">
        <v>145</v>
      </c>
      <c r="C72" s="68"/>
      <c r="D72" s="68"/>
      <c r="E72" s="68"/>
      <c r="F72" s="68"/>
      <c r="G72" s="83"/>
      <c r="H72" s="785"/>
      <c r="I72" s="786"/>
      <c r="J72" s="695"/>
      <c r="K72" s="772"/>
      <c r="L72" s="55"/>
      <c r="M72" s="101"/>
      <c r="N72" s="102"/>
      <c r="O72" s="102"/>
      <c r="P72" s="102"/>
      <c r="Q72" s="102"/>
      <c r="S72" s="118"/>
    </row>
    <row r="73" spans="1:19" ht="12.75">
      <c r="A73" s="62"/>
      <c r="B73" s="81" t="s">
        <v>146</v>
      </c>
      <c r="C73" s="82"/>
      <c r="D73" s="82"/>
      <c r="E73" s="82"/>
      <c r="F73" s="82"/>
      <c r="G73" s="86"/>
      <c r="H73" s="777"/>
      <c r="I73" s="778"/>
      <c r="J73" s="695"/>
      <c r="K73" s="772"/>
      <c r="L73" s="55"/>
      <c r="M73" s="101"/>
      <c r="N73" s="102"/>
      <c r="O73" s="102"/>
      <c r="P73" s="102"/>
      <c r="Q73" s="102"/>
      <c r="S73" s="118"/>
    </row>
    <row r="74" spans="1:19" ht="12.75">
      <c r="A74" s="59" t="s">
        <v>43</v>
      </c>
      <c r="B74" s="85" t="s">
        <v>147</v>
      </c>
      <c r="C74" s="78"/>
      <c r="D74" s="78"/>
      <c r="E74" s="78"/>
      <c r="F74" s="78"/>
      <c r="G74" s="79"/>
      <c r="H74" s="775"/>
      <c r="I74" s="776"/>
      <c r="J74" s="695"/>
      <c r="K74" s="772"/>
      <c r="L74" s="55"/>
      <c r="M74" s="101"/>
      <c r="N74" s="101"/>
      <c r="O74" s="101"/>
      <c r="P74" s="101"/>
      <c r="Q74" s="101"/>
      <c r="S74" s="118"/>
    </row>
    <row r="75" spans="1:19" ht="12.75">
      <c r="A75" s="62"/>
      <c r="B75" s="81" t="s">
        <v>148</v>
      </c>
      <c r="C75" s="82"/>
      <c r="D75" s="82"/>
      <c r="E75" s="82"/>
      <c r="F75" s="82"/>
      <c r="G75" s="86"/>
      <c r="H75" s="777"/>
      <c r="I75" s="778"/>
      <c r="J75" s="695"/>
      <c r="K75" s="772"/>
      <c r="L75" s="55"/>
      <c r="M75" s="101"/>
      <c r="N75" s="101"/>
      <c r="O75" s="101"/>
      <c r="P75" s="101"/>
      <c r="Q75" s="101"/>
      <c r="S75" s="118"/>
    </row>
    <row r="76" spans="1:19" ht="12.75">
      <c r="A76" s="59" t="s">
        <v>44</v>
      </c>
      <c r="B76" s="85" t="s">
        <v>149</v>
      </c>
      <c r="C76" s="78"/>
      <c r="D76" s="78"/>
      <c r="E76" s="78"/>
      <c r="F76" s="78"/>
      <c r="G76" s="79"/>
      <c r="H76" s="775"/>
      <c r="I76" s="776"/>
      <c r="J76" s="695"/>
      <c r="K76" s="772"/>
      <c r="L76" s="55"/>
      <c r="M76" s="101"/>
      <c r="N76" s="101"/>
      <c r="O76" s="101"/>
      <c r="P76" s="101"/>
      <c r="Q76" s="101"/>
      <c r="R76" s="7"/>
      <c r="S76" s="118"/>
    </row>
    <row r="77" spans="1:19" ht="12.75">
      <c r="A77" s="61"/>
      <c r="B77" s="87" t="s">
        <v>150</v>
      </c>
      <c r="C77" s="68"/>
      <c r="D77" s="68"/>
      <c r="E77" s="68"/>
      <c r="F77" s="68"/>
      <c r="G77" s="83"/>
      <c r="H77" s="785"/>
      <c r="I77" s="786"/>
      <c r="J77" s="695"/>
      <c r="K77" s="772"/>
      <c r="L77" s="55"/>
      <c r="M77" s="101"/>
      <c r="N77" s="101"/>
      <c r="O77" s="101"/>
      <c r="P77" s="101"/>
      <c r="Q77" s="101"/>
      <c r="S77" s="118"/>
    </row>
    <row r="78" spans="1:19" ht="12.75">
      <c r="A78" s="62"/>
      <c r="B78" s="81" t="s">
        <v>151</v>
      </c>
      <c r="C78" s="82"/>
      <c r="D78" s="82"/>
      <c r="E78" s="82"/>
      <c r="F78" s="82"/>
      <c r="G78" s="86"/>
      <c r="H78" s="777"/>
      <c r="I78" s="778"/>
      <c r="J78" s="773"/>
      <c r="K78" s="774"/>
      <c r="L78" s="55"/>
      <c r="M78" s="101"/>
      <c r="N78" s="120" t="s">
        <v>162</v>
      </c>
      <c r="O78" s="121"/>
      <c r="P78" s="121"/>
      <c r="Q78" s="101"/>
      <c r="S78" s="118"/>
    </row>
    <row r="79" spans="1:19" ht="12.75">
      <c r="A79" s="76" t="s">
        <v>372</v>
      </c>
      <c r="B79" s="88"/>
      <c r="C79" s="88"/>
      <c r="D79" s="88"/>
      <c r="E79" s="88"/>
      <c r="F79" s="88"/>
      <c r="G79" s="88"/>
      <c r="H79" s="88"/>
      <c r="I79" s="408">
        <f>H63+H65+H68+H70+H74+H76</f>
        <v>0</v>
      </c>
      <c r="J79" s="766">
        <f>ROUND(I79,2)</f>
        <v>0</v>
      </c>
      <c r="K79" s="767"/>
      <c r="L79" s="302" t="e">
        <f>N79</f>
        <v>#DIV/0!</v>
      </c>
      <c r="M79" s="101"/>
      <c r="N79" s="122" t="e">
        <f>J79/J47</f>
        <v>#DIV/0!</v>
      </c>
      <c r="O79" s="121"/>
      <c r="P79" s="123"/>
      <c r="Q79" s="110"/>
      <c r="R79" s="7"/>
      <c r="S79" s="118"/>
    </row>
    <row r="80" spans="1:19" ht="12.75">
      <c r="A80" s="89" t="s">
        <v>27</v>
      </c>
      <c r="B80" s="76" t="s">
        <v>152</v>
      </c>
      <c r="C80" s="88"/>
      <c r="D80" s="88"/>
      <c r="E80" s="88"/>
      <c r="F80" s="88"/>
      <c r="G80" s="88"/>
      <c r="H80" s="88"/>
      <c r="I80" s="88"/>
      <c r="J80" s="745"/>
      <c r="K80" s="768"/>
      <c r="L80" s="302" t="e">
        <f>N80</f>
        <v>#DIV/0!</v>
      </c>
      <c r="M80" s="101"/>
      <c r="N80" s="122" t="e">
        <f>J80/J47</f>
        <v>#DIV/0!</v>
      </c>
      <c r="O80" s="121"/>
      <c r="P80" s="121"/>
      <c r="Q80" s="101"/>
      <c r="S80" s="118"/>
    </row>
    <row r="81" spans="1:19" ht="13.5" thickBot="1">
      <c r="A81" s="89" t="s">
        <v>28</v>
      </c>
      <c r="B81" s="76" t="s">
        <v>153</v>
      </c>
      <c r="C81" s="88"/>
      <c r="D81" s="88"/>
      <c r="E81" s="88"/>
      <c r="F81" s="88"/>
      <c r="G81" s="88"/>
      <c r="H81" s="88"/>
      <c r="I81" s="88"/>
      <c r="J81" s="745"/>
      <c r="K81" s="768"/>
      <c r="L81" s="302" t="e">
        <f>N81</f>
        <v>#DIV/0!</v>
      </c>
      <c r="M81" s="101"/>
      <c r="N81" s="122" t="e">
        <f>J81/J47</f>
        <v>#DIV/0!</v>
      </c>
      <c r="O81" s="124"/>
      <c r="P81" s="121"/>
      <c r="Q81" s="101"/>
      <c r="S81" s="118"/>
    </row>
    <row r="82" spans="1:19" ht="13.5" thickBot="1">
      <c r="A82" s="76" t="s">
        <v>154</v>
      </c>
      <c r="B82" s="88"/>
      <c r="C82" s="88"/>
      <c r="D82" s="88"/>
      <c r="E82" s="88"/>
      <c r="F82" s="88"/>
      <c r="G82" s="88"/>
      <c r="H82" s="88"/>
      <c r="I82" s="88"/>
      <c r="J82" s="329"/>
      <c r="K82" s="330"/>
      <c r="L82" s="695"/>
      <c r="M82" s="696"/>
      <c r="N82" s="696"/>
      <c r="O82" s="762">
        <f>ROUND(J79,2)+ROUND(J80,2)+ROUND(J81,2)</f>
        <v>0</v>
      </c>
      <c r="P82" s="763"/>
      <c r="Q82" s="109"/>
      <c r="S82" s="118"/>
    </row>
    <row r="83" spans="1:19" ht="13.5" thickBot="1">
      <c r="A83" s="76" t="s">
        <v>155</v>
      </c>
      <c r="B83" s="88"/>
      <c r="C83" s="88"/>
      <c r="D83" s="88"/>
      <c r="E83" s="88"/>
      <c r="F83" s="88"/>
      <c r="G83" s="88"/>
      <c r="H83" s="88"/>
      <c r="I83" s="88"/>
      <c r="J83" s="764">
        <f>J47+J79+J80+J81</f>
        <v>0</v>
      </c>
      <c r="K83" s="765"/>
      <c r="L83" s="55"/>
      <c r="M83" s="55"/>
      <c r="N83" s="55"/>
      <c r="O83" s="55"/>
      <c r="P83" s="55"/>
      <c r="Q83" s="55"/>
      <c r="S83" s="118"/>
    </row>
    <row r="84" spans="1:19" ht="12.75">
      <c r="A84" s="334" t="s">
        <v>459</v>
      </c>
      <c r="S84" s="118"/>
    </row>
    <row r="85" spans="1:19" ht="12.75">
      <c r="A85" s="146" t="s">
        <v>452</v>
      </c>
      <c r="C85" s="19"/>
      <c r="D85" s="19"/>
      <c r="S85" s="118"/>
    </row>
    <row r="86" spans="1:19" ht="12.75">
      <c r="A86" s="146" t="str">
        <f>Deckblatt!B41</f>
        <v>PaPa Version 1.9, Stand 10/2016</v>
      </c>
      <c r="B86" s="19"/>
      <c r="C86" s="19"/>
      <c r="D86" s="19"/>
      <c r="S86" s="118"/>
    </row>
    <row r="87" spans="1:19" ht="12.75">
      <c r="A87" s="146"/>
      <c r="B87" s="19"/>
      <c r="S87" s="118"/>
    </row>
    <row r="88" ht="12.75">
      <c r="S88" s="118"/>
    </row>
    <row r="89" spans="1:19" ht="12.75">
      <c r="A89" s="452"/>
      <c r="B89" s="19"/>
      <c r="S89" s="118"/>
    </row>
    <row r="90" spans="1:19" ht="12.75">
      <c r="A90" s="455"/>
      <c r="B90" t="s">
        <v>519</v>
      </c>
      <c r="S90" s="118"/>
    </row>
    <row r="91" ht="12.75">
      <c r="S91" s="118"/>
    </row>
    <row r="92" ht="12.75">
      <c r="S92" s="118"/>
    </row>
    <row r="93" ht="12.75">
      <c r="S93" s="118"/>
    </row>
    <row r="94" ht="12.75">
      <c r="S94" s="118"/>
    </row>
    <row r="95" ht="12.75">
      <c r="S95" s="118"/>
    </row>
    <row r="96" ht="12.75">
      <c r="S96" s="118"/>
    </row>
    <row r="97" ht="12.75">
      <c r="S97" s="118"/>
    </row>
    <row r="98" ht="12.75">
      <c r="S98" s="118"/>
    </row>
    <row r="99" ht="12.75">
      <c r="S99" s="118"/>
    </row>
    <row r="100" ht="12.75">
      <c r="S100" s="118"/>
    </row>
    <row r="101" ht="12.75">
      <c r="S101" s="118"/>
    </row>
    <row r="102" ht="12.75">
      <c r="S102" s="118"/>
    </row>
    <row r="103" ht="12.75">
      <c r="S103" s="118"/>
    </row>
    <row r="104" ht="12.75">
      <c r="S104" s="118"/>
    </row>
    <row r="105" ht="12.75">
      <c r="S105" s="118"/>
    </row>
    <row r="106" ht="12.75">
      <c r="S106" s="118"/>
    </row>
    <row r="107" ht="12.75">
      <c r="S107" s="118"/>
    </row>
    <row r="108" ht="12.75">
      <c r="S108" s="118"/>
    </row>
    <row r="109" ht="12.75">
      <c r="S109" s="118"/>
    </row>
    <row r="110" ht="12.75">
      <c r="S110" s="118"/>
    </row>
    <row r="111" ht="12.75">
      <c r="S111" s="118"/>
    </row>
    <row r="112" ht="12.75">
      <c r="S112" s="118"/>
    </row>
    <row r="113" ht="12.75">
      <c r="S113" s="118"/>
    </row>
    <row r="114" ht="12.75">
      <c r="S114" s="118"/>
    </row>
    <row r="115" ht="12.75">
      <c r="S115" s="118"/>
    </row>
    <row r="116" ht="12.75">
      <c r="S116" s="118"/>
    </row>
    <row r="117" ht="12.75">
      <c r="S117" s="118"/>
    </row>
    <row r="118" ht="12.75">
      <c r="S118" s="118"/>
    </row>
    <row r="119" ht="12.75">
      <c r="S119" s="118"/>
    </row>
    <row r="120" ht="12.75">
      <c r="S120" s="118"/>
    </row>
    <row r="121" ht="12.75">
      <c r="S121" s="118"/>
    </row>
    <row r="122" ht="12.75">
      <c r="S122" s="118"/>
    </row>
    <row r="123" ht="12.75">
      <c r="S123" s="118"/>
    </row>
    <row r="124" ht="12.75">
      <c r="S124" s="118"/>
    </row>
    <row r="125" ht="12.75">
      <c r="S125" s="118"/>
    </row>
    <row r="126" ht="12.75">
      <c r="S126" s="118"/>
    </row>
    <row r="127" ht="12.75">
      <c r="S127" s="118"/>
    </row>
    <row r="128" ht="12.75">
      <c r="S128" s="118"/>
    </row>
  </sheetData>
  <sheetProtection password="9489" sheet="1" objects="1" scenarios="1" selectLockedCells="1"/>
  <mergeCells count="129">
    <mergeCell ref="N5:P5"/>
    <mergeCell ref="H25:J25"/>
    <mergeCell ref="I18:I19"/>
    <mergeCell ref="A8:M8"/>
    <mergeCell ref="H9:L9"/>
    <mergeCell ref="O12:P13"/>
    <mergeCell ref="A7:F7"/>
    <mergeCell ref="A12:A13"/>
    <mergeCell ref="B12:G13"/>
    <mergeCell ref="A6:M6"/>
    <mergeCell ref="O36:P36"/>
    <mergeCell ref="L37:M38"/>
    <mergeCell ref="N7:P7"/>
    <mergeCell ref="N8:P8"/>
    <mergeCell ref="M16:M17"/>
    <mergeCell ref="O16:P17"/>
    <mergeCell ref="O18:P19"/>
    <mergeCell ref="O20:P21"/>
    <mergeCell ref="L16:L17"/>
    <mergeCell ref="O14:P15"/>
    <mergeCell ref="O27:P27"/>
    <mergeCell ref="A1:G1"/>
    <mergeCell ref="L1:M1"/>
    <mergeCell ref="N1:P1"/>
    <mergeCell ref="H2:P2"/>
    <mergeCell ref="A3:F3"/>
    <mergeCell ref="N6:P6"/>
    <mergeCell ref="A4:F4"/>
    <mergeCell ref="N3:P3"/>
    <mergeCell ref="A5:M5"/>
    <mergeCell ref="E55:F55"/>
    <mergeCell ref="J55:K55"/>
    <mergeCell ref="N4:P4"/>
    <mergeCell ref="I3:M3"/>
    <mergeCell ref="I4:M4"/>
    <mergeCell ref="O37:P38"/>
    <mergeCell ref="L28:L29"/>
    <mergeCell ref="N34:P35"/>
    <mergeCell ref="B35:K35"/>
    <mergeCell ref="O29:P29"/>
    <mergeCell ref="H57:I57"/>
    <mergeCell ref="J57:K57"/>
    <mergeCell ref="L52:N52"/>
    <mergeCell ref="L53:N53"/>
    <mergeCell ref="L54:N54"/>
    <mergeCell ref="L55:N55"/>
    <mergeCell ref="L56:N56"/>
    <mergeCell ref="H55:I55"/>
    <mergeCell ref="H52:I52"/>
    <mergeCell ref="M18:M19"/>
    <mergeCell ref="J50:K50"/>
    <mergeCell ref="N45:N46"/>
    <mergeCell ref="L45:M46"/>
    <mergeCell ref="J34:K34"/>
    <mergeCell ref="L20:L21"/>
    <mergeCell ref="H27:J27"/>
    <mergeCell ref="K27:N27"/>
    <mergeCell ref="H26:I26"/>
    <mergeCell ref="K25:N25"/>
    <mergeCell ref="I12:I13"/>
    <mergeCell ref="M12:M13"/>
    <mergeCell ref="L14:L15"/>
    <mergeCell ref="M20:M21"/>
    <mergeCell ref="I16:I17"/>
    <mergeCell ref="H74:I75"/>
    <mergeCell ref="H51:I51"/>
    <mergeCell ref="J51:K51"/>
    <mergeCell ref="L39:M40"/>
    <mergeCell ref="L18:L19"/>
    <mergeCell ref="H76:I78"/>
    <mergeCell ref="O82:P82"/>
    <mergeCell ref="J83:K83"/>
    <mergeCell ref="J79:K79"/>
    <mergeCell ref="J80:K80"/>
    <mergeCell ref="J81:K81"/>
    <mergeCell ref="L82:N82"/>
    <mergeCell ref="E56:F56"/>
    <mergeCell ref="H56:I56"/>
    <mergeCell ref="J56:K56"/>
    <mergeCell ref="H62:I62"/>
    <mergeCell ref="J62:K78"/>
    <mergeCell ref="H63:I64"/>
    <mergeCell ref="H65:I67"/>
    <mergeCell ref="H68:I69"/>
    <mergeCell ref="H70:I73"/>
    <mergeCell ref="E57:F57"/>
    <mergeCell ref="E53:F53"/>
    <mergeCell ref="H53:I53"/>
    <mergeCell ref="J53:K53"/>
    <mergeCell ref="E54:F54"/>
    <mergeCell ref="H54:I54"/>
    <mergeCell ref="J54:K54"/>
    <mergeCell ref="A47:I47"/>
    <mergeCell ref="J47:K47"/>
    <mergeCell ref="O47:P47"/>
    <mergeCell ref="H45:I46"/>
    <mergeCell ref="E52:F52"/>
    <mergeCell ref="A50:D51"/>
    <mergeCell ref="E50:F50"/>
    <mergeCell ref="H50:I50"/>
    <mergeCell ref="E51:F51"/>
    <mergeCell ref="J52:K52"/>
    <mergeCell ref="H41:I42"/>
    <mergeCell ref="L41:M42"/>
    <mergeCell ref="N41:N42"/>
    <mergeCell ref="O41:P42"/>
    <mergeCell ref="B42:G42"/>
    <mergeCell ref="O45:P46"/>
    <mergeCell ref="N43:N44"/>
    <mergeCell ref="B39:G39"/>
    <mergeCell ref="H39:I40"/>
    <mergeCell ref="H37:I38"/>
    <mergeCell ref="N37:N38"/>
    <mergeCell ref="L43:M44"/>
    <mergeCell ref="O43:P44"/>
    <mergeCell ref="B44:G44"/>
    <mergeCell ref="O39:P40"/>
    <mergeCell ref="B40:G40"/>
    <mergeCell ref="B41:G41"/>
    <mergeCell ref="A34:G34"/>
    <mergeCell ref="H34:I34"/>
    <mergeCell ref="B43:G43"/>
    <mergeCell ref="H43:I44"/>
    <mergeCell ref="B45:G46"/>
    <mergeCell ref="N39:N40"/>
    <mergeCell ref="B37:G37"/>
    <mergeCell ref="D38:E38"/>
    <mergeCell ref="B36:G36"/>
    <mergeCell ref="J36:K46"/>
  </mergeCells>
  <conditionalFormatting sqref="E52:F52">
    <cfRule type="cellIs" priority="1" dxfId="0" operator="greaterThan" stopIfTrue="1">
      <formula>O37+1</formula>
    </cfRule>
    <cfRule type="cellIs" priority="2" dxfId="1" operator="between" stopIfTrue="1">
      <formula>O37-1</formula>
      <formula>O37+1</formula>
    </cfRule>
    <cfRule type="cellIs" priority="3" dxfId="0" operator="lessThan" stopIfTrue="1">
      <formula>O37-1</formula>
    </cfRule>
  </conditionalFormatting>
  <conditionalFormatting sqref="H65">
    <cfRule type="cellIs" priority="4" dxfId="24" operator="equal" stopIfTrue="1">
      <formula>0</formula>
    </cfRule>
  </conditionalFormatting>
  <conditionalFormatting sqref="E53:F53">
    <cfRule type="cellIs" priority="5" dxfId="0" operator="greaterThan" stopIfTrue="1">
      <formula>$O$39+1</formula>
    </cfRule>
    <cfRule type="cellIs" priority="6" dxfId="1" operator="between" stopIfTrue="1">
      <formula>$O$39+1</formula>
      <formula>$O$39-1</formula>
    </cfRule>
    <cfRule type="cellIs" priority="7" dxfId="0" operator="lessThan" stopIfTrue="1">
      <formula>$O$39-1</formula>
    </cfRule>
  </conditionalFormatting>
  <conditionalFormatting sqref="E54:F54">
    <cfRule type="cellIs" priority="8" dxfId="0" operator="greaterThan" stopIfTrue="1">
      <formula>$O$41+1</formula>
    </cfRule>
    <cfRule type="cellIs" priority="9" dxfId="1" operator="between" stopIfTrue="1">
      <formula>$O$41+1</formula>
      <formula>$O$41-1</formula>
    </cfRule>
    <cfRule type="cellIs" priority="10" dxfId="0" operator="lessThan" stopIfTrue="1">
      <formula>$O$41-1</formula>
    </cfRule>
  </conditionalFormatting>
  <conditionalFormatting sqref="E55:F55">
    <cfRule type="cellIs" priority="11" dxfId="0" operator="greaterThan" stopIfTrue="1">
      <formula>$O$43+1</formula>
    </cfRule>
    <cfRule type="cellIs" priority="12" dxfId="1" operator="between" stopIfTrue="1">
      <formula>$O$43+1</formula>
      <formula>$O$43-1</formula>
    </cfRule>
    <cfRule type="cellIs" priority="13" dxfId="0" operator="lessThan" stopIfTrue="1">
      <formula>$O$43-1</formula>
    </cfRule>
  </conditionalFormatting>
  <conditionalFormatting sqref="E56:F56">
    <cfRule type="cellIs" priority="14" dxfId="0" operator="greaterThan" stopIfTrue="1">
      <formula>$O$45+1</formula>
    </cfRule>
    <cfRule type="cellIs" priority="15" dxfId="1" operator="between" stopIfTrue="1">
      <formula>$O$45+1</formula>
      <formula>$O$45-1</formula>
    </cfRule>
    <cfRule type="cellIs" priority="16" dxfId="0" operator="lessThan" stopIfTrue="1">
      <formula>$O$45-1</formula>
    </cfRule>
  </conditionalFormatting>
  <conditionalFormatting sqref="G57">
    <cfRule type="cellIs" priority="17" dxfId="0" operator="greaterThan" stopIfTrue="1">
      <formula>$J$79+1</formula>
    </cfRule>
    <cfRule type="cellIs" priority="18" dxfId="1" operator="between" stopIfTrue="1">
      <formula>$J$79+1</formula>
      <formula>$J$79-1</formula>
    </cfRule>
    <cfRule type="cellIs" priority="19" dxfId="0" operator="lessThan" stopIfTrue="1">
      <formula>$J$79-1</formula>
    </cfRule>
  </conditionalFormatting>
  <conditionalFormatting sqref="H57:I57">
    <cfRule type="cellIs" priority="20" dxfId="0" operator="greaterThan" stopIfTrue="1">
      <formula>$J$80+1</formula>
    </cfRule>
    <cfRule type="cellIs" priority="21" dxfId="1" operator="between" stopIfTrue="1">
      <formula>$J$80+1</formula>
      <formula>$J$80-1</formula>
    </cfRule>
    <cfRule type="cellIs" priority="22" dxfId="0" operator="lessThan" stopIfTrue="1">
      <formula>$J$80-1</formula>
    </cfRule>
  </conditionalFormatting>
  <conditionalFormatting sqref="J57:K57">
    <cfRule type="cellIs" priority="23" dxfId="0" operator="greaterThan" stopIfTrue="1">
      <formula>$J$81</formula>
    </cfRule>
    <cfRule type="cellIs" priority="24" dxfId="1" operator="between" stopIfTrue="1">
      <formula>$J$81</formula>
      <formula>$J$81</formula>
    </cfRule>
    <cfRule type="cellIs" priority="25" dxfId="0" operator="lessThan" stopIfTrue="1">
      <formula>$J$81</formula>
    </cfRule>
  </conditionalFormatting>
  <conditionalFormatting sqref="O47:P47">
    <cfRule type="cellIs" priority="26" dxfId="0" operator="greaterThan" stopIfTrue="1">
      <formula>$O$82+1</formula>
    </cfRule>
    <cfRule type="cellIs" priority="27" dxfId="1" operator="between" stopIfTrue="1">
      <formula>$O$82+1</formula>
      <formula>$O$82-1</formula>
    </cfRule>
    <cfRule type="cellIs" priority="28" dxfId="0" operator="lessThan" stopIfTrue="1">
      <formula>$O$82-1</formula>
    </cfRule>
  </conditionalFormatting>
  <dataValidations count="1">
    <dataValidation errorStyle="information" type="decimal" operator="greaterThanOrEqual" allowBlank="1" showInputMessage="1" showErrorMessage="1" error="Hier bitte nur Zahlen eingeben" sqref="J80:K81 H68:I78 D67 H63:I64 O37:P46 H37:I46 G52:K56 O14:P19">
      <formula1>0</formula1>
    </dataValidation>
  </dataValidations>
  <printOptions/>
  <pageMargins left="0.7874015748031497" right="0.1968503937007874" top="0.984251968503937" bottom="0.984251968503937" header="0.5118110236220472" footer="0.5118110236220472"/>
  <pageSetup horizontalDpi="600" verticalDpi="600" orientation="portrait" paperSize="9" scale="80" r:id="rId4"/>
  <rowBreaks count="1" manualBreakCount="1">
    <brk id="31" max="255" man="1"/>
  </rowBreaks>
  <drawing r:id="rId3"/>
  <legacyDrawing r:id="rId2"/>
</worksheet>
</file>

<file path=xl/worksheets/sheet25.xml><?xml version="1.0" encoding="utf-8"?>
<worksheet xmlns="http://schemas.openxmlformats.org/spreadsheetml/2006/main" xmlns:r="http://schemas.openxmlformats.org/officeDocument/2006/relationships">
  <sheetPr codeName="Tabelle23">
    <tabColor indexed="17"/>
  </sheetPr>
  <dimension ref="C3:D29"/>
  <sheetViews>
    <sheetView zoomScalePageLayoutView="0" workbookViewId="0" topLeftCell="A1">
      <selection activeCell="D32" sqref="D32"/>
    </sheetView>
  </sheetViews>
  <sheetFormatPr defaultColWidth="11.421875" defaultRowHeight="12.75"/>
  <sheetData>
    <row r="3" ht="12.75">
      <c r="C3" t="s">
        <v>507</v>
      </c>
    </row>
    <row r="5" ht="12.75">
      <c r="C5" s="8" t="s">
        <v>508</v>
      </c>
    </row>
    <row r="6" spans="3:4" ht="12.75">
      <c r="C6" s="283">
        <v>40133</v>
      </c>
      <c r="D6" t="s">
        <v>509</v>
      </c>
    </row>
    <row r="7" ht="12.75">
      <c r="D7" t="s">
        <v>510</v>
      </c>
    </row>
    <row r="8" ht="12.75">
      <c r="D8" t="s">
        <v>511</v>
      </c>
    </row>
    <row r="9" ht="12.75">
      <c r="D9" t="s">
        <v>512</v>
      </c>
    </row>
    <row r="10" ht="12.75">
      <c r="D10" t="s">
        <v>513</v>
      </c>
    </row>
    <row r="11" ht="12.75">
      <c r="D11" t="s">
        <v>514</v>
      </c>
    </row>
    <row r="12" ht="12.75">
      <c r="D12" t="s">
        <v>515</v>
      </c>
    </row>
    <row r="13" ht="12.75">
      <c r="D13" t="s">
        <v>516</v>
      </c>
    </row>
    <row r="14" spans="3:4" ht="12.75">
      <c r="C14" s="283">
        <v>40197</v>
      </c>
      <c r="D14" t="s">
        <v>556</v>
      </c>
    </row>
    <row r="15" ht="12.75">
      <c r="D15" t="s">
        <v>557</v>
      </c>
    </row>
    <row r="16" spans="3:4" ht="12.75">
      <c r="C16" s="283">
        <v>40200</v>
      </c>
      <c r="D16" t="s">
        <v>559</v>
      </c>
    </row>
    <row r="17" ht="12.75">
      <c r="C17" s="451" t="s">
        <v>565</v>
      </c>
    </row>
    <row r="18" spans="3:4" ht="12.75">
      <c r="C18" s="283">
        <v>40288</v>
      </c>
      <c r="D18" t="s">
        <v>562</v>
      </c>
    </row>
    <row r="19" spans="3:4" ht="12.75">
      <c r="C19" s="283">
        <v>40317</v>
      </c>
      <c r="D19" t="s">
        <v>564</v>
      </c>
    </row>
    <row r="20" spans="3:4" ht="12.75">
      <c r="C20" s="283">
        <v>40324</v>
      </c>
      <c r="D20" t="s">
        <v>563</v>
      </c>
    </row>
    <row r="21" ht="12.75">
      <c r="D21" t="s">
        <v>567</v>
      </c>
    </row>
    <row r="22" spans="3:4" ht="12.75">
      <c r="C22" s="283">
        <v>40514</v>
      </c>
      <c r="D22" t="s">
        <v>615</v>
      </c>
    </row>
    <row r="23" ht="12.75">
      <c r="D23" t="s">
        <v>616</v>
      </c>
    </row>
    <row r="24" ht="12.75">
      <c r="C24" s="8" t="s">
        <v>625</v>
      </c>
    </row>
    <row r="25" spans="3:4" ht="12.75">
      <c r="C25" s="283">
        <v>42005</v>
      </c>
      <c r="D25" s="141" t="s">
        <v>624</v>
      </c>
    </row>
    <row r="29" ht="12.75">
      <c r="C29" t="s">
        <v>558</v>
      </c>
    </row>
  </sheetData>
  <sheetProtection password="9489" sheet="1" objects="1" scenarios="1"/>
  <printOptions/>
  <pageMargins left="0.787401575" right="0.787401575" top="0.984251969" bottom="0.984251969" header="0.4921259845" footer="0.492125984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codeName="Tabelle15"/>
  <dimension ref="A1:A1"/>
  <sheetViews>
    <sheetView zoomScalePageLayoutView="0" workbookViewId="0" topLeftCell="A1">
      <selection activeCell="A1" sqref="A1"/>
    </sheetView>
  </sheetViews>
  <sheetFormatPr defaultColWidth="11.421875" defaultRowHeight="12.75"/>
  <sheetData/>
  <sheetProtection password="9489"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8">
    <tabColor indexed="52"/>
  </sheetPr>
  <dimension ref="A1:AI60"/>
  <sheetViews>
    <sheetView showGridLines="0" zoomScalePageLayoutView="0" workbookViewId="0" topLeftCell="A1">
      <selection activeCell="B23" sqref="B23"/>
    </sheetView>
  </sheetViews>
  <sheetFormatPr defaultColWidth="11.421875" defaultRowHeight="12.75"/>
  <cols>
    <col min="1" max="1" width="4.8515625" style="212" customWidth="1"/>
    <col min="2" max="2" width="24.7109375" style="212" customWidth="1"/>
    <col min="3" max="3" width="1.57421875" style="212" customWidth="1"/>
    <col min="4" max="4" width="14.421875" style="212" customWidth="1"/>
    <col min="5" max="5" width="1.421875" style="212" customWidth="1"/>
    <col min="6" max="6" width="10.8515625" style="212" customWidth="1"/>
    <col min="7" max="7" width="1.421875" style="212" customWidth="1"/>
    <col min="8" max="8" width="11.421875" style="212" customWidth="1"/>
    <col min="9" max="9" width="1.421875" style="212" customWidth="1"/>
    <col min="10" max="10" width="11.421875" style="212" customWidth="1"/>
    <col min="11" max="11" width="1.421875" style="212" customWidth="1"/>
    <col min="12" max="12" width="11.421875" style="212" customWidth="1"/>
    <col min="13" max="13" width="1.421875" style="212" customWidth="1"/>
    <col min="14" max="14" width="13.57421875" style="212" customWidth="1"/>
    <col min="15" max="15" width="12.57421875" style="212" customWidth="1"/>
    <col min="16" max="16384" width="11.421875" style="212" customWidth="1"/>
  </cols>
  <sheetData>
    <row r="1" spans="1:13" ht="20.25">
      <c r="A1" s="592">
        <f>Deckblatt!D5</f>
        <v>0</v>
      </c>
      <c r="B1" s="495"/>
      <c r="C1" s="495"/>
      <c r="D1" s="495"/>
      <c r="E1" s="495"/>
      <c r="F1" s="495"/>
      <c r="G1" s="495"/>
      <c r="H1" s="495"/>
      <c r="I1" s="288"/>
      <c r="J1" s="288"/>
      <c r="K1" s="288"/>
      <c r="L1" s="494" t="s">
        <v>439</v>
      </c>
      <c r="M1" s="494"/>
    </row>
    <row r="2" spans="1:13" ht="12.75">
      <c r="A2" s="4"/>
      <c r="B2"/>
      <c r="C2"/>
      <c r="D2"/>
      <c r="E2"/>
      <c r="F2"/>
      <c r="G2"/>
      <c r="H2" s="502" t="s">
        <v>440</v>
      </c>
      <c r="I2" s="503"/>
      <c r="J2" s="503"/>
      <c r="K2" s="503"/>
      <c r="L2" s="503"/>
      <c r="M2" s="503"/>
    </row>
    <row r="3" spans="1:13" ht="12.75">
      <c r="A3" s="504" t="s">
        <v>49</v>
      </c>
      <c r="B3" s="504"/>
      <c r="C3" s="504"/>
      <c r="D3" s="504"/>
      <c r="E3" s="504"/>
      <c r="F3" s="496"/>
      <c r="G3" s="291"/>
      <c r="H3" s="43" t="s">
        <v>48</v>
      </c>
      <c r="I3" s="9"/>
      <c r="J3" s="9"/>
      <c r="K3" s="9"/>
      <c r="L3" s="25" t="s">
        <v>441</v>
      </c>
      <c r="M3" s="20"/>
    </row>
    <row r="4" spans="1:13" ht="21.75" customHeight="1">
      <c r="A4" s="505">
        <f>Deckblatt!D8</f>
      </c>
      <c r="B4" s="482"/>
      <c r="C4" s="482"/>
      <c r="D4" s="482"/>
      <c r="E4" s="482"/>
      <c r="F4" s="482"/>
      <c r="G4" s="280"/>
      <c r="H4" s="506">
        <f>Deckblatt!D7</f>
      </c>
      <c r="I4" s="497"/>
      <c r="J4" s="497"/>
      <c r="K4" s="498"/>
      <c r="L4" s="507">
        <f ca="1">TODAY()</f>
        <v>42648</v>
      </c>
      <c r="M4" s="498"/>
    </row>
    <row r="5" spans="1:13" ht="12.75">
      <c r="A5" s="496" t="s">
        <v>442</v>
      </c>
      <c r="B5" s="497"/>
      <c r="C5" s="497"/>
      <c r="D5" s="497"/>
      <c r="E5" s="497"/>
      <c r="F5" s="497"/>
      <c r="G5" s="497"/>
      <c r="H5" s="497"/>
      <c r="I5" s="497"/>
      <c r="J5" s="497"/>
      <c r="K5" s="497"/>
      <c r="L5" s="497"/>
      <c r="M5" s="498"/>
    </row>
    <row r="6" spans="1:13" ht="21.75" customHeight="1">
      <c r="A6" s="499">
        <f>Deckblatt!D6</f>
      </c>
      <c r="B6" s="510"/>
      <c r="C6" s="510"/>
      <c r="D6" s="510"/>
      <c r="E6" s="510"/>
      <c r="F6" s="510"/>
      <c r="G6" s="510"/>
      <c r="H6" s="510"/>
      <c r="I6" s="510"/>
      <c r="J6" s="510"/>
      <c r="K6" s="510"/>
      <c r="L6" s="510"/>
      <c r="M6" s="511"/>
    </row>
    <row r="7" spans="1:13" ht="12.75">
      <c r="A7" s="508" t="s">
        <v>443</v>
      </c>
      <c r="B7" s="482"/>
      <c r="C7" s="482"/>
      <c r="D7" s="482"/>
      <c r="E7" s="482"/>
      <c r="F7" s="482"/>
      <c r="G7" s="280"/>
      <c r="H7" s="280"/>
      <c r="I7" s="280"/>
      <c r="J7" s="280"/>
      <c r="K7" s="280"/>
      <c r="L7" s="280"/>
      <c r="M7" s="284"/>
    </row>
    <row r="8" spans="1:18" ht="12.75">
      <c r="A8" s="509">
        <f>Deckblatt!E10</f>
        <v>0</v>
      </c>
      <c r="B8" s="510"/>
      <c r="C8" s="510"/>
      <c r="D8" s="510"/>
      <c r="E8" s="510"/>
      <c r="F8" s="510"/>
      <c r="G8" s="510"/>
      <c r="H8" s="510"/>
      <c r="I8" s="510"/>
      <c r="J8" s="510"/>
      <c r="K8" s="510"/>
      <c r="L8" s="510"/>
      <c r="M8" s="511"/>
      <c r="O8" s="214"/>
      <c r="P8" s="214"/>
      <c r="Q8" s="214"/>
      <c r="R8" s="214"/>
    </row>
    <row r="9" spans="1:18" ht="39" customHeight="1">
      <c r="A9" s="292" t="s">
        <v>51</v>
      </c>
      <c r="B9" s="11"/>
      <c r="C9" s="11"/>
      <c r="D9" s="10"/>
      <c r="E9" s="10"/>
      <c r="F9" s="10"/>
      <c r="G9" s="10"/>
      <c r="H9" s="516"/>
      <c r="I9" s="516"/>
      <c r="J9" s="516"/>
      <c r="K9" s="516"/>
      <c r="L9" s="516"/>
      <c r="M9"/>
      <c r="O9" s="214"/>
      <c r="P9" s="214"/>
      <c r="Q9" s="214"/>
      <c r="R9" s="214"/>
    </row>
    <row r="10" spans="1:18" ht="12.75" customHeight="1">
      <c r="A10" s="627" t="s">
        <v>53</v>
      </c>
      <c r="B10" s="662" t="s">
        <v>4</v>
      </c>
      <c r="C10" s="663"/>
      <c r="D10" s="663"/>
      <c r="E10" s="663"/>
      <c r="F10" s="663"/>
      <c r="G10" s="663"/>
      <c r="H10" s="663"/>
      <c r="I10" s="225"/>
      <c r="J10" s="666" t="s">
        <v>54</v>
      </c>
      <c r="K10" s="226"/>
      <c r="L10" s="670" t="s">
        <v>55</v>
      </c>
      <c r="M10" s="294"/>
      <c r="N10" s="214"/>
      <c r="O10" s="214" t="s">
        <v>83</v>
      </c>
      <c r="P10" s="214"/>
      <c r="Q10" s="214"/>
      <c r="R10" s="214"/>
    </row>
    <row r="11" spans="1:18" ht="12.75" customHeight="1">
      <c r="A11" s="628"/>
      <c r="B11" s="664"/>
      <c r="C11" s="665"/>
      <c r="D11" s="665"/>
      <c r="E11" s="665"/>
      <c r="F11" s="665"/>
      <c r="G11" s="665"/>
      <c r="H11" s="665"/>
      <c r="I11" s="227"/>
      <c r="J11" s="667"/>
      <c r="K11" s="228"/>
      <c r="L11" s="671"/>
      <c r="M11" s="293"/>
      <c r="N11" s="214"/>
      <c r="O11" s="214"/>
      <c r="P11" s="214"/>
      <c r="Q11" s="214"/>
      <c r="R11" s="214"/>
    </row>
    <row r="12" spans="1:18" ht="12.75">
      <c r="A12" s="295" t="s">
        <v>5</v>
      </c>
      <c r="B12" s="261" t="s">
        <v>6</v>
      </c>
      <c r="C12" s="216"/>
      <c r="D12" s="216"/>
      <c r="E12" s="216"/>
      <c r="F12" s="216"/>
      <c r="G12" s="216"/>
      <c r="H12" s="216"/>
      <c r="I12" s="216"/>
      <c r="J12" s="229"/>
      <c r="K12" s="230"/>
      <c r="L12" s="613">
        <f>'Formblatt 221 Eingabe'!L14</f>
        <v>0</v>
      </c>
      <c r="M12" s="668">
        <f>L12</f>
        <v>0</v>
      </c>
      <c r="N12" s="214"/>
      <c r="O12" s="214" t="e">
        <f>'Vorgabewerte Vergabe'!J6</f>
        <v>#N/A</v>
      </c>
      <c r="P12" s="214" t="e">
        <f>'Vorgabewerte Vergabe'!K6</f>
        <v>#N/A</v>
      </c>
      <c r="Q12" s="214"/>
      <c r="R12" s="214"/>
    </row>
    <row r="13" spans="1:18" ht="12.75">
      <c r="A13" s="231"/>
      <c r="B13" s="232" t="s">
        <v>56</v>
      </c>
      <c r="C13" s="233"/>
      <c r="D13" s="233"/>
      <c r="E13" s="233"/>
      <c r="F13" s="233"/>
      <c r="G13" s="234"/>
      <c r="H13" s="234"/>
      <c r="I13" s="234"/>
      <c r="J13" s="235"/>
      <c r="K13" s="236"/>
      <c r="L13" s="614"/>
      <c r="M13" s="668"/>
      <c r="N13" s="214"/>
      <c r="O13" s="214"/>
      <c r="P13" s="214"/>
      <c r="Q13" s="214"/>
      <c r="R13" s="214"/>
    </row>
    <row r="14" spans="1:18" ht="12.75">
      <c r="A14" s="296" t="s">
        <v>7</v>
      </c>
      <c r="B14" s="257" t="s">
        <v>629</v>
      </c>
      <c r="C14" s="229"/>
      <c r="D14" s="229"/>
      <c r="E14" s="229"/>
      <c r="F14" s="229"/>
      <c r="G14" s="229"/>
      <c r="H14" s="229"/>
      <c r="I14" s="230"/>
      <c r="J14" s="672">
        <f>'Formblatt 221 Eingabe'!J16</f>
        <v>0</v>
      </c>
      <c r="K14" s="609">
        <f>J14</f>
        <v>0</v>
      </c>
      <c r="L14" s="605">
        <f>L12*J14/100</f>
        <v>0</v>
      </c>
      <c r="M14" s="641">
        <f>J14</f>
        <v>0</v>
      </c>
      <c r="N14" s="214"/>
      <c r="O14" s="214" t="e">
        <f>'Vorgabewerte Vergabe'!L6</f>
        <v>#N/A</v>
      </c>
      <c r="P14" s="214" t="e">
        <f>'Vorgabewerte Vergabe'!M6</f>
        <v>#N/A</v>
      </c>
      <c r="Q14" s="214"/>
      <c r="R14" s="214"/>
    </row>
    <row r="15" spans="1:18" ht="12.75">
      <c r="A15" s="231"/>
      <c r="B15" s="232" t="s">
        <v>630</v>
      </c>
      <c r="C15" s="233"/>
      <c r="D15" s="233"/>
      <c r="E15" s="233"/>
      <c r="F15" s="233"/>
      <c r="G15" s="234"/>
      <c r="H15" s="234"/>
      <c r="I15" s="237"/>
      <c r="J15" s="673"/>
      <c r="K15" s="610"/>
      <c r="L15" s="607"/>
      <c r="M15" s="642"/>
      <c r="N15" s="214"/>
      <c r="O15" s="214"/>
      <c r="P15" s="214"/>
      <c r="Q15" s="214"/>
      <c r="R15" s="214"/>
    </row>
    <row r="16" spans="1:18" ht="12.75">
      <c r="A16" s="296" t="s">
        <v>9</v>
      </c>
      <c r="B16" s="257" t="s">
        <v>10</v>
      </c>
      <c r="C16" s="229"/>
      <c r="D16" s="229"/>
      <c r="E16" s="229"/>
      <c r="F16" s="229"/>
      <c r="G16" s="229"/>
      <c r="H16" s="229"/>
      <c r="I16" s="238"/>
      <c r="J16" s="648">
        <f>'Formblatt 221 Eingabe'!J18</f>
        <v>0</v>
      </c>
      <c r="K16" s="611">
        <f>J16</f>
        <v>0</v>
      </c>
      <c r="L16" s="605">
        <f>L12*J16/100</f>
        <v>0</v>
      </c>
      <c r="M16" s="651">
        <f>J16</f>
        <v>0</v>
      </c>
      <c r="N16" s="214"/>
      <c r="O16" s="214" t="e">
        <f>'Vorgabewerte Vergabe'!N6</f>
        <v>#N/A</v>
      </c>
      <c r="P16" s="214" t="e">
        <f>'Vorgabewerte Vergabe'!O6</f>
        <v>#N/A</v>
      </c>
      <c r="Q16" s="214"/>
      <c r="R16" s="214"/>
    </row>
    <row r="17" spans="1:18" ht="13.5" thickBot="1">
      <c r="A17" s="231"/>
      <c r="B17" s="239" t="s">
        <v>446</v>
      </c>
      <c r="C17" s="240"/>
      <c r="D17" s="216"/>
      <c r="E17" s="216"/>
      <c r="F17" s="216"/>
      <c r="G17" s="235"/>
      <c r="H17" s="235"/>
      <c r="I17" s="238"/>
      <c r="J17" s="649"/>
      <c r="K17" s="612"/>
      <c r="L17" s="650"/>
      <c r="M17" s="651"/>
      <c r="N17" s="214"/>
      <c r="O17" s="214"/>
      <c r="P17" s="214"/>
      <c r="Q17" s="214"/>
      <c r="R17" s="214"/>
    </row>
    <row r="18" spans="1:18" ht="12.75">
      <c r="A18" s="296" t="s">
        <v>11</v>
      </c>
      <c r="B18" s="257" t="s">
        <v>12</v>
      </c>
      <c r="C18" s="229"/>
      <c r="D18" s="229"/>
      <c r="E18" s="229"/>
      <c r="F18" s="229"/>
      <c r="G18" s="216"/>
      <c r="H18" s="216"/>
      <c r="I18" s="229"/>
      <c r="J18" s="229"/>
      <c r="K18" s="229"/>
      <c r="L18" s="646">
        <f>SUM(L12:L17)</f>
        <v>0</v>
      </c>
      <c r="M18" s="632"/>
      <c r="N18" s="214"/>
      <c r="O18" s="214"/>
      <c r="P18" s="214"/>
      <c r="Q18" s="214"/>
      <c r="R18" s="214"/>
    </row>
    <row r="19" spans="1:18" ht="13.5" thickBot="1">
      <c r="A19" s="231"/>
      <c r="B19" s="241" t="s">
        <v>59</v>
      </c>
      <c r="C19" s="242"/>
      <c r="D19" s="235"/>
      <c r="E19" s="235"/>
      <c r="F19" s="235"/>
      <c r="G19" s="243"/>
      <c r="H19" s="216"/>
      <c r="I19" s="216"/>
      <c r="J19" s="235"/>
      <c r="K19" s="216"/>
      <c r="L19" s="647"/>
      <c r="M19" s="633"/>
      <c r="N19" s="214"/>
      <c r="O19" s="214"/>
      <c r="P19" s="214"/>
      <c r="Q19" s="214"/>
      <c r="R19" s="214"/>
    </row>
    <row r="20" spans="1:18" ht="12.75">
      <c r="A20" s="296" t="s">
        <v>13</v>
      </c>
      <c r="B20" s="257" t="s">
        <v>60</v>
      </c>
      <c r="C20" s="229"/>
      <c r="D20" s="229"/>
      <c r="E20" s="229"/>
      <c r="F20" s="229"/>
      <c r="G20" s="229"/>
      <c r="H20" s="229"/>
      <c r="I20" s="230"/>
      <c r="J20" s="653">
        <f>D34</f>
        <v>0</v>
      </c>
      <c r="K20" s="606"/>
      <c r="L20" s="669">
        <f>L18*J20/100</f>
        <v>0</v>
      </c>
      <c r="M20" s="651"/>
      <c r="N20" s="214"/>
      <c r="O20" s="214"/>
      <c r="P20" s="214"/>
      <c r="Q20" s="214"/>
      <c r="R20" s="214"/>
    </row>
    <row r="21" spans="1:18" ht="13.5" thickBot="1">
      <c r="A21" s="231"/>
      <c r="B21" s="239" t="s">
        <v>61</v>
      </c>
      <c r="C21" s="240"/>
      <c r="D21" s="216"/>
      <c r="E21" s="216"/>
      <c r="F21" s="244"/>
      <c r="G21" s="235"/>
      <c r="H21" s="235"/>
      <c r="I21" s="236"/>
      <c r="J21" s="653"/>
      <c r="K21" s="652"/>
      <c r="L21" s="669"/>
      <c r="M21" s="651"/>
      <c r="N21" s="214"/>
      <c r="O21" s="214"/>
      <c r="P21" s="214"/>
      <c r="Q21" s="214"/>
      <c r="R21" s="214"/>
    </row>
    <row r="22" spans="1:18" ht="12.75">
      <c r="A22" s="296" t="s">
        <v>62</v>
      </c>
      <c r="B22" s="257" t="s">
        <v>14</v>
      </c>
      <c r="C22" s="229"/>
      <c r="D22" s="229"/>
      <c r="E22" s="229"/>
      <c r="F22" s="229"/>
      <c r="G22" s="216"/>
      <c r="H22" s="216"/>
      <c r="I22" s="216"/>
      <c r="J22" s="229"/>
      <c r="K22" s="216"/>
      <c r="L22" s="654">
        <f>SUM(L18:L20)</f>
        <v>0</v>
      </c>
      <c r="M22" s="632"/>
      <c r="N22" s="214"/>
      <c r="O22" s="214"/>
      <c r="P22" s="214"/>
      <c r="Q22" s="214"/>
      <c r="R22" s="214"/>
    </row>
    <row r="23" spans="1:19" ht="13.5" thickBot="1">
      <c r="A23" s="231"/>
      <c r="B23" s="241" t="s">
        <v>631</v>
      </c>
      <c r="C23" s="242"/>
      <c r="D23" s="235"/>
      <c r="E23" s="235"/>
      <c r="F23" s="235"/>
      <c r="G23" s="235"/>
      <c r="H23" s="235"/>
      <c r="I23" s="235"/>
      <c r="J23" s="235"/>
      <c r="K23" s="235"/>
      <c r="L23" s="655"/>
      <c r="M23" s="633"/>
      <c r="N23" s="214"/>
      <c r="O23" s="214"/>
      <c r="P23" s="214"/>
      <c r="Q23" s="214"/>
      <c r="R23" s="214"/>
      <c r="S23" s="245"/>
    </row>
    <row r="24" spans="14:19" ht="27.75" customHeight="1">
      <c r="N24" s="214"/>
      <c r="O24" s="214"/>
      <c r="P24" s="214"/>
      <c r="Q24" s="214"/>
      <c r="R24" s="214"/>
      <c r="S24" s="245"/>
    </row>
    <row r="25" spans="1:19" ht="12.75">
      <c r="A25" s="246" t="s">
        <v>64</v>
      </c>
      <c r="B25" s="643" t="s">
        <v>65</v>
      </c>
      <c r="C25" s="644"/>
      <c r="D25" s="644"/>
      <c r="E25" s="644"/>
      <c r="F25" s="644"/>
      <c r="G25" s="644"/>
      <c r="H25" s="644"/>
      <c r="I25" s="644"/>
      <c r="J25" s="644"/>
      <c r="K25" s="644"/>
      <c r="L25" s="644"/>
      <c r="M25" s="645"/>
      <c r="N25" s="214"/>
      <c r="O25" s="214"/>
      <c r="P25" s="214"/>
      <c r="Q25" s="214"/>
      <c r="R25" s="214"/>
      <c r="S25" s="245"/>
    </row>
    <row r="26" spans="1:19" ht="12.75">
      <c r="A26" s="634"/>
      <c r="B26" s="636"/>
      <c r="C26" s="247"/>
      <c r="D26" s="638" t="s">
        <v>16</v>
      </c>
      <c r="E26" s="639"/>
      <c r="F26" s="639"/>
      <c r="G26" s="639"/>
      <c r="H26" s="639"/>
      <c r="I26" s="639"/>
      <c r="J26" s="639"/>
      <c r="K26" s="639"/>
      <c r="L26" s="639"/>
      <c r="M26" s="640"/>
      <c r="N26" s="214"/>
      <c r="O26" s="214"/>
      <c r="P26" s="214"/>
      <c r="Q26" s="214"/>
      <c r="R26" s="214"/>
      <c r="S26" s="245"/>
    </row>
    <row r="27" spans="1:19" ht="29.25" customHeight="1">
      <c r="A27" s="635"/>
      <c r="B27" s="637"/>
      <c r="C27" s="249"/>
      <c r="D27" s="638" t="s">
        <v>17</v>
      </c>
      <c r="E27" s="640"/>
      <c r="F27" s="595" t="s">
        <v>34</v>
      </c>
      <c r="G27" s="596"/>
      <c r="H27" s="250" t="s">
        <v>35</v>
      </c>
      <c r="I27" s="250"/>
      <c r="J27" s="597" t="s">
        <v>36</v>
      </c>
      <c r="K27" s="598"/>
      <c r="L27" s="597" t="s">
        <v>66</v>
      </c>
      <c r="M27" s="598"/>
      <c r="N27" s="214"/>
      <c r="O27" s="214"/>
      <c r="P27" s="214"/>
      <c r="Q27" s="214"/>
      <c r="R27" s="214"/>
      <c r="S27" s="245"/>
    </row>
    <row r="28" spans="1:19" ht="12.75">
      <c r="A28" s="627" t="s">
        <v>18</v>
      </c>
      <c r="B28" s="631" t="s">
        <v>19</v>
      </c>
      <c r="C28" s="616" t="e">
        <f>'Kennwerte 221'!C16*100</f>
        <v>#DIV/0!</v>
      </c>
      <c r="D28" s="613">
        <f>'Formblatt 221 Eingabe'!D30</f>
        <v>0</v>
      </c>
      <c r="E28" s="616">
        <f>D28</f>
        <v>0</v>
      </c>
      <c r="F28" s="613">
        <f>'Formblatt 221 Eingabe'!F30</f>
        <v>0</v>
      </c>
      <c r="G28" s="616">
        <f>F28</f>
        <v>0</v>
      </c>
      <c r="H28" s="613">
        <f>'Formblatt 221 Eingabe'!H30</f>
        <v>0</v>
      </c>
      <c r="I28" s="616">
        <f>H28</f>
        <v>0</v>
      </c>
      <c r="J28" s="613">
        <f>'Formblatt 221 Eingabe'!J30</f>
        <v>0</v>
      </c>
      <c r="K28" s="616">
        <f>J28</f>
        <v>0</v>
      </c>
      <c r="L28" s="613">
        <f>'Formblatt 221 Eingabe'!L30</f>
        <v>0</v>
      </c>
      <c r="M28" s="616">
        <f>L28</f>
        <v>0</v>
      </c>
      <c r="N28" s="214"/>
      <c r="O28" s="251" t="e">
        <f>'Vorgabewerte Vergabe'!D6</f>
        <v>#N/A</v>
      </c>
      <c r="P28" s="251" t="e">
        <f>'Vorgabewerte Vergabe'!E6</f>
        <v>#N/A</v>
      </c>
      <c r="Q28" s="214"/>
      <c r="R28" s="220"/>
      <c r="S28" s="245"/>
    </row>
    <row r="29" spans="1:19" ht="12.75">
      <c r="A29" s="628"/>
      <c r="B29" s="628"/>
      <c r="C29" s="617"/>
      <c r="D29" s="614"/>
      <c r="E29" s="617"/>
      <c r="F29" s="614"/>
      <c r="G29" s="617"/>
      <c r="H29" s="614"/>
      <c r="I29" s="617"/>
      <c r="J29" s="614"/>
      <c r="K29" s="617"/>
      <c r="L29" s="614"/>
      <c r="M29" s="617"/>
      <c r="N29" s="214"/>
      <c r="O29" s="251" t="e">
        <f>'Vorgabewerte Vergabe'!B6</f>
        <v>#N/A</v>
      </c>
      <c r="P29" s="251" t="e">
        <f>'Vorgabewerte Vergabe'!C6</f>
        <v>#N/A</v>
      </c>
      <c r="Q29" s="214"/>
      <c r="R29" s="214"/>
      <c r="S29" s="245"/>
    </row>
    <row r="30" spans="1:19" ht="12.75">
      <c r="A30" s="627" t="s">
        <v>20</v>
      </c>
      <c r="B30" s="629" t="s">
        <v>45</v>
      </c>
      <c r="C30" s="616" t="e">
        <f>'Kennwerte 221'!C15*100</f>
        <v>#DIV/0!</v>
      </c>
      <c r="D30" s="613">
        <f>'Formblatt 221 Eingabe'!D32</f>
        <v>0</v>
      </c>
      <c r="E30" s="616">
        <f>D30</f>
        <v>0</v>
      </c>
      <c r="F30" s="613">
        <f>'Formblatt 221 Eingabe'!F32</f>
        <v>0</v>
      </c>
      <c r="G30" s="616">
        <f>F30</f>
        <v>0</v>
      </c>
      <c r="H30" s="613">
        <f>'Formblatt 221 Eingabe'!H32</f>
        <v>0</v>
      </c>
      <c r="I30" s="616">
        <f>H30</f>
        <v>0</v>
      </c>
      <c r="J30" s="613">
        <f>'Formblatt 221 Eingabe'!J32</f>
        <v>0</v>
      </c>
      <c r="K30" s="616">
        <f>J30</f>
        <v>0</v>
      </c>
      <c r="L30" s="613">
        <f>'Formblatt 221 Eingabe'!L32</f>
        <v>0</v>
      </c>
      <c r="M30" s="616">
        <f>L30</f>
        <v>0</v>
      </c>
      <c r="N30" s="214"/>
      <c r="O30" s="251" t="e">
        <f>'Vorgabewerte Vergabe'!F6+'Vorgabewerte Vergabe'!H6</f>
        <v>#N/A</v>
      </c>
      <c r="P30" s="251" t="e">
        <f>'Vorgabewerte Vergabe'!G6+'Vorgabewerte Vergabe'!I6</f>
        <v>#N/A</v>
      </c>
      <c r="Q30" s="214"/>
      <c r="R30" s="220"/>
      <c r="S30" s="245"/>
    </row>
    <row r="31" spans="1:22" ht="21" customHeight="1">
      <c r="A31" s="628"/>
      <c r="B31" s="630"/>
      <c r="C31" s="617"/>
      <c r="D31" s="614"/>
      <c r="E31" s="617"/>
      <c r="F31" s="614"/>
      <c r="G31" s="617"/>
      <c r="H31" s="614"/>
      <c r="I31" s="617"/>
      <c r="J31" s="614"/>
      <c r="K31" s="617"/>
      <c r="L31" s="614"/>
      <c r="M31" s="617"/>
      <c r="N31" s="214"/>
      <c r="O31" s="214"/>
      <c r="P31" s="214"/>
      <c r="Q31" s="214"/>
      <c r="R31" s="214"/>
      <c r="S31" s="245"/>
      <c r="V31" s="213"/>
    </row>
    <row r="32" spans="1:35" ht="18" customHeight="1">
      <c r="A32" s="627" t="s">
        <v>21</v>
      </c>
      <c r="B32" s="627" t="s">
        <v>22</v>
      </c>
      <c r="C32" s="616" t="e">
        <f>'Kennwerte 221'!C17*100+'Kennwerte 221'!C18*100</f>
        <v>#DIV/0!</v>
      </c>
      <c r="D32" s="613">
        <f>'Formblatt 221 Eingabe'!D34</f>
        <v>0</v>
      </c>
      <c r="E32" s="616">
        <f>D32</f>
        <v>0</v>
      </c>
      <c r="F32" s="613">
        <f>'Formblatt 221 Eingabe'!F34</f>
        <v>0</v>
      </c>
      <c r="G32" s="616">
        <f>F32</f>
        <v>0</v>
      </c>
      <c r="H32" s="613">
        <f>'Formblatt 221 Eingabe'!H34</f>
        <v>0</v>
      </c>
      <c r="I32" s="616">
        <f>H32</f>
        <v>0</v>
      </c>
      <c r="J32" s="613">
        <f>'Formblatt 221 Eingabe'!J34</f>
        <v>0</v>
      </c>
      <c r="K32" s="616">
        <f>J32</f>
        <v>0</v>
      </c>
      <c r="L32" s="613">
        <f>'Formblatt 221 Eingabe'!L34</f>
        <v>0</v>
      </c>
      <c r="M32" s="616">
        <f>L32</f>
        <v>0</v>
      </c>
      <c r="N32" s="214"/>
      <c r="O32" s="214"/>
      <c r="P32" s="214"/>
      <c r="Q32" s="214"/>
      <c r="R32" s="220"/>
      <c r="S32" s="245"/>
      <c r="V32" s="213"/>
      <c r="W32" s="252"/>
      <c r="AH32" s="253"/>
      <c r="AI32" s="252"/>
    </row>
    <row r="33" spans="1:35" ht="13.5" thickBot="1">
      <c r="A33" s="631"/>
      <c r="B33" s="631"/>
      <c r="C33" s="618"/>
      <c r="D33" s="615"/>
      <c r="E33" s="618"/>
      <c r="F33" s="615"/>
      <c r="G33" s="618"/>
      <c r="H33" s="615"/>
      <c r="I33" s="618"/>
      <c r="J33" s="615"/>
      <c r="K33" s="618"/>
      <c r="L33" s="615"/>
      <c r="M33" s="618"/>
      <c r="N33" s="245"/>
      <c r="O33" s="245"/>
      <c r="P33" s="245"/>
      <c r="Q33" s="254"/>
      <c r="R33" s="254"/>
      <c r="S33" s="255"/>
      <c r="V33" s="213"/>
      <c r="W33" s="252"/>
      <c r="AH33" s="253"/>
      <c r="AI33" s="252"/>
    </row>
    <row r="34" spans="1:19" ht="12.75">
      <c r="A34" s="656" t="s">
        <v>23</v>
      </c>
      <c r="B34" s="658" t="s">
        <v>3</v>
      </c>
      <c r="C34" s="660"/>
      <c r="D34" s="623">
        <f>SUM(D28:D32)</f>
        <v>0</v>
      </c>
      <c r="E34" s="619"/>
      <c r="F34" s="619">
        <f>SUM(F28:F32)</f>
        <v>0</v>
      </c>
      <c r="G34" s="619"/>
      <c r="H34" s="619">
        <f>SUM(H28:H32)</f>
        <v>0</v>
      </c>
      <c r="I34" s="619"/>
      <c r="J34" s="619">
        <f>SUM(J28:J32)</f>
        <v>0</v>
      </c>
      <c r="K34" s="619"/>
      <c r="L34" s="619">
        <f>SUM(L28:L32)</f>
        <v>0</v>
      </c>
      <c r="M34" s="620"/>
      <c r="N34" s="256"/>
      <c r="O34" s="256"/>
      <c r="P34" s="245"/>
      <c r="Q34" s="254"/>
      <c r="R34" s="254"/>
      <c r="S34" s="255"/>
    </row>
    <row r="35" spans="1:19" ht="13.5" thickBot="1">
      <c r="A35" s="657"/>
      <c r="B35" s="659"/>
      <c r="C35" s="661"/>
      <c r="D35" s="624"/>
      <c r="E35" s="621"/>
      <c r="F35" s="621"/>
      <c r="G35" s="621"/>
      <c r="H35" s="621"/>
      <c r="I35" s="621"/>
      <c r="J35" s="621"/>
      <c r="K35" s="621"/>
      <c r="L35" s="621"/>
      <c r="M35" s="622"/>
      <c r="N35" s="245"/>
      <c r="O35" s="245"/>
      <c r="P35" s="245"/>
      <c r="Q35" s="254"/>
      <c r="R35" s="254"/>
      <c r="S35" s="255"/>
    </row>
    <row r="36" spans="14:19" ht="12.75">
      <c r="N36" s="245"/>
      <c r="O36" s="245"/>
      <c r="P36" s="245"/>
      <c r="Q36" s="254"/>
      <c r="R36" s="254"/>
      <c r="S36" s="255"/>
    </row>
    <row r="37" spans="1:19" ht="12.75">
      <c r="A37" s="246" t="s">
        <v>67</v>
      </c>
      <c r="B37" s="257" t="s">
        <v>24</v>
      </c>
      <c r="C37" s="258"/>
      <c r="D37" s="229"/>
      <c r="E37" s="229"/>
      <c r="F37" s="229"/>
      <c r="G37" s="229"/>
      <c r="H37" s="259"/>
      <c r="I37" s="259"/>
      <c r="J37" s="259"/>
      <c r="K37" s="259"/>
      <c r="L37" s="260"/>
      <c r="M37" s="65"/>
      <c r="N37" s="245"/>
      <c r="O37" s="245"/>
      <c r="P37" s="245"/>
      <c r="Q37" s="254"/>
      <c r="R37" s="254"/>
      <c r="S37" s="255"/>
    </row>
    <row r="38" spans="1:19" ht="59.25" customHeight="1">
      <c r="A38" s="260"/>
      <c r="B38" s="259"/>
      <c r="C38" s="259"/>
      <c r="D38" s="259"/>
      <c r="E38" s="259"/>
      <c r="F38" s="259"/>
      <c r="G38" s="259"/>
      <c r="H38" s="625" t="s">
        <v>448</v>
      </c>
      <c r="I38" s="626"/>
      <c r="J38" s="625" t="s">
        <v>449</v>
      </c>
      <c r="K38" s="626"/>
      <c r="L38" s="625" t="s">
        <v>450</v>
      </c>
      <c r="M38" s="626"/>
      <c r="N38" s="245"/>
      <c r="O38" s="245"/>
      <c r="P38" s="245"/>
      <c r="Q38" s="254"/>
      <c r="R38" s="255"/>
      <c r="S38" s="255"/>
    </row>
    <row r="39" spans="1:19" ht="12.75" customHeight="1">
      <c r="A39" s="296" t="s">
        <v>25</v>
      </c>
      <c r="B39" s="261" t="s">
        <v>26</v>
      </c>
      <c r="C39" s="262"/>
      <c r="D39" s="216"/>
      <c r="E39" s="216"/>
      <c r="F39" s="216"/>
      <c r="G39" s="216"/>
      <c r="H39" s="229"/>
      <c r="I39" s="229"/>
      <c r="J39" s="229"/>
      <c r="K39" s="230"/>
      <c r="L39" s="599">
        <f>'Formblatt 221 Eingabe'!L41</f>
        <v>0</v>
      </c>
      <c r="M39" s="600"/>
      <c r="N39" s="245"/>
      <c r="O39" s="245"/>
      <c r="P39" s="245"/>
      <c r="Q39" s="255"/>
      <c r="R39" s="255"/>
      <c r="S39" s="255"/>
    </row>
    <row r="40" spans="1:19" ht="12.75">
      <c r="A40" s="263"/>
      <c r="B40" s="264" t="s">
        <v>69</v>
      </c>
      <c r="C40" s="235"/>
      <c r="D40" s="235"/>
      <c r="E40" s="235"/>
      <c r="F40" s="235"/>
      <c r="G40" s="235"/>
      <c r="H40" s="235"/>
      <c r="I40" s="235"/>
      <c r="J40" s="216"/>
      <c r="K40" s="236"/>
      <c r="L40" s="601"/>
      <c r="M40" s="602"/>
      <c r="N40" s="245"/>
      <c r="O40" s="245"/>
      <c r="P40" s="245"/>
      <c r="Q40" s="245"/>
      <c r="R40" s="255"/>
      <c r="S40" s="255"/>
    </row>
    <row r="41" spans="1:19" ht="12.75">
      <c r="A41" s="231"/>
      <c r="B41" s="265">
        <f>L22</f>
        <v>0</v>
      </c>
      <c r="C41" s="266"/>
      <c r="D41" s="248" t="s">
        <v>70</v>
      </c>
      <c r="E41" s="248"/>
      <c r="F41" s="267" t="e">
        <f>L39/B41</f>
        <v>#DIV/0!</v>
      </c>
      <c r="G41" s="268"/>
      <c r="H41" s="259"/>
      <c r="I41" s="259"/>
      <c r="J41" s="259"/>
      <c r="K41" s="65"/>
      <c r="L41" s="603"/>
      <c r="M41" s="604"/>
      <c r="N41" s="245"/>
      <c r="O41" s="245"/>
      <c r="P41" s="245"/>
      <c r="Q41" s="245"/>
      <c r="R41" s="255"/>
      <c r="S41" s="255"/>
    </row>
    <row r="42" spans="1:19" ht="12.75">
      <c r="A42" s="296" t="s">
        <v>27</v>
      </c>
      <c r="B42" s="257" t="s">
        <v>34</v>
      </c>
      <c r="C42" s="258"/>
      <c r="D42" s="229"/>
      <c r="E42" s="229"/>
      <c r="F42" s="229"/>
      <c r="G42" s="229"/>
      <c r="H42" s="599" t="str">
        <f>IF(L42=0," ",(L42/(100+J42))*100)</f>
        <v> </v>
      </c>
      <c r="I42" s="600"/>
      <c r="J42" s="605">
        <f>F34</f>
        <v>0</v>
      </c>
      <c r="K42" s="606"/>
      <c r="L42" s="599">
        <f>'Formblatt 221 Eingabe'!L44</f>
        <v>0</v>
      </c>
      <c r="M42" s="600"/>
      <c r="O42" s="214"/>
      <c r="P42" s="214"/>
      <c r="Q42" s="214"/>
      <c r="R42" s="269"/>
      <c r="S42" s="269"/>
    </row>
    <row r="43" spans="1:19" ht="12.75">
      <c r="A43" s="231"/>
      <c r="B43" s="232" t="s">
        <v>71</v>
      </c>
      <c r="C43" s="233"/>
      <c r="D43" s="235"/>
      <c r="E43" s="235"/>
      <c r="F43" s="216"/>
      <c r="G43" s="216"/>
      <c r="H43" s="603"/>
      <c r="I43" s="604"/>
      <c r="J43" s="607"/>
      <c r="K43" s="608"/>
      <c r="L43" s="603"/>
      <c r="M43" s="604"/>
      <c r="O43" s="214"/>
      <c r="P43" s="214"/>
      <c r="Q43" s="214"/>
      <c r="R43" s="214"/>
      <c r="S43" s="214"/>
    </row>
    <row r="44" spans="1:19" ht="12.75">
      <c r="A44" s="296" t="s">
        <v>28</v>
      </c>
      <c r="B44" s="257" t="s">
        <v>35</v>
      </c>
      <c r="C44" s="258"/>
      <c r="D44" s="229"/>
      <c r="E44" s="229"/>
      <c r="F44" s="229"/>
      <c r="G44" s="229"/>
      <c r="H44" s="599" t="str">
        <f>IF(L44=0," ",(L44/(100+J44))*100)</f>
        <v> </v>
      </c>
      <c r="I44" s="600"/>
      <c r="J44" s="605">
        <f>H34</f>
        <v>0</v>
      </c>
      <c r="K44" s="606"/>
      <c r="L44" s="599">
        <f>'Formblatt 221 Eingabe'!L46</f>
        <v>0</v>
      </c>
      <c r="M44" s="600"/>
      <c r="O44" s="214"/>
      <c r="P44" s="214"/>
      <c r="Q44" s="214"/>
      <c r="R44" s="214"/>
      <c r="S44" s="214"/>
    </row>
    <row r="45" spans="1:19" ht="12.75">
      <c r="A45" s="231"/>
      <c r="B45" s="232" t="s">
        <v>72</v>
      </c>
      <c r="C45" s="233"/>
      <c r="D45" s="235"/>
      <c r="E45" s="235"/>
      <c r="F45" s="235"/>
      <c r="G45" s="235"/>
      <c r="H45" s="603"/>
      <c r="I45" s="604"/>
      <c r="J45" s="607"/>
      <c r="K45" s="608"/>
      <c r="L45" s="603"/>
      <c r="M45" s="604"/>
      <c r="O45" s="214"/>
      <c r="P45" s="214"/>
      <c r="Q45" s="214"/>
      <c r="R45" s="214"/>
      <c r="S45" s="214"/>
    </row>
    <row r="46" spans="1:13" ht="12.75">
      <c r="A46" s="296" t="s">
        <v>29</v>
      </c>
      <c r="B46" s="257" t="s">
        <v>36</v>
      </c>
      <c r="C46" s="258"/>
      <c r="D46" s="229"/>
      <c r="E46" s="229"/>
      <c r="F46" s="216"/>
      <c r="G46" s="216"/>
      <c r="H46" s="599" t="str">
        <f>IF(L46=0," ",(L46/(100+J46))*100)</f>
        <v> </v>
      </c>
      <c r="I46" s="600"/>
      <c r="J46" s="605">
        <f>J34</f>
        <v>0</v>
      </c>
      <c r="K46" s="606"/>
      <c r="L46" s="599">
        <f>'Formblatt 221 Eingabe'!L48</f>
        <v>0</v>
      </c>
      <c r="M46" s="600"/>
    </row>
    <row r="47" spans="1:13" ht="12.75">
      <c r="A47" s="263"/>
      <c r="B47" s="270" t="s">
        <v>73</v>
      </c>
      <c r="C47" s="234"/>
      <c r="D47" s="216"/>
      <c r="E47" s="216"/>
      <c r="F47" s="235"/>
      <c r="G47" s="235"/>
      <c r="H47" s="603"/>
      <c r="I47" s="604"/>
      <c r="J47" s="607"/>
      <c r="K47" s="608"/>
      <c r="L47" s="603"/>
      <c r="M47" s="604"/>
    </row>
    <row r="48" spans="1:13" ht="14.25">
      <c r="A48" s="296" t="s">
        <v>30</v>
      </c>
      <c r="B48" s="257" t="s">
        <v>447</v>
      </c>
      <c r="C48" s="258"/>
      <c r="D48" s="229"/>
      <c r="E48" s="229"/>
      <c r="F48" s="216"/>
      <c r="G48" s="216"/>
      <c r="H48" s="599" t="str">
        <f>IF(L48=0," ",(L48/(100+J48))*100)</f>
        <v> </v>
      </c>
      <c r="I48" s="600"/>
      <c r="J48" s="605">
        <f>L34</f>
        <v>0</v>
      </c>
      <c r="K48" s="606"/>
      <c r="L48" s="599">
        <f>'Formblatt 221 Eingabe'!L50</f>
        <v>0</v>
      </c>
      <c r="M48" s="600"/>
    </row>
    <row r="49" spans="1:13" ht="13.5" thickBot="1">
      <c r="A49" s="231"/>
      <c r="B49" s="264"/>
      <c r="C49" s="235"/>
      <c r="D49" s="235"/>
      <c r="E49" s="235"/>
      <c r="F49" s="235"/>
      <c r="G49" s="235"/>
      <c r="H49" s="603"/>
      <c r="I49" s="604"/>
      <c r="J49" s="607"/>
      <c r="K49" s="608"/>
      <c r="L49" s="601"/>
      <c r="M49" s="602"/>
    </row>
    <row r="50" spans="1:13" ht="24.75" customHeight="1" thickBot="1">
      <c r="A50" s="271" t="s">
        <v>31</v>
      </c>
      <c r="B50" s="259"/>
      <c r="C50" s="259"/>
      <c r="D50" s="259"/>
      <c r="E50" s="259"/>
      <c r="F50" s="235"/>
      <c r="G50" s="235"/>
      <c r="H50" s="259"/>
      <c r="I50" s="259"/>
      <c r="J50" s="259"/>
      <c r="K50" s="259"/>
      <c r="L50" s="593">
        <f>SUM(L39:L49)</f>
        <v>0</v>
      </c>
      <c r="M50" s="594"/>
    </row>
    <row r="51" spans="1:13" ht="12.75">
      <c r="A51" s="273" t="s">
        <v>74</v>
      </c>
      <c r="B51" s="216"/>
      <c r="C51" s="216"/>
      <c r="D51" s="216"/>
      <c r="E51" s="216"/>
      <c r="F51" s="216"/>
      <c r="G51" s="216"/>
      <c r="H51" s="216"/>
      <c r="I51" s="216"/>
      <c r="J51" s="216"/>
      <c r="K51" s="216"/>
      <c r="L51" s="272"/>
      <c r="M51" s="272"/>
    </row>
    <row r="52" spans="1:13" ht="12.75">
      <c r="A52" s="273" t="s">
        <v>452</v>
      </c>
      <c r="B52" s="216"/>
      <c r="C52" s="216"/>
      <c r="D52" s="216"/>
      <c r="E52" s="216"/>
      <c r="F52" s="216"/>
      <c r="G52" s="216"/>
      <c r="H52" s="216"/>
      <c r="I52" s="216"/>
      <c r="J52" s="216"/>
      <c r="K52" s="216"/>
      <c r="L52" s="272"/>
      <c r="M52" s="272"/>
    </row>
    <row r="53" spans="1:13" ht="12.75">
      <c r="A53" s="273" t="str">
        <f>Deckblatt!B41</f>
        <v>PaPa Version 1.9, Stand 10/2016</v>
      </c>
      <c r="B53" s="216"/>
      <c r="C53" s="216"/>
      <c r="D53" s="216"/>
      <c r="E53" s="216"/>
      <c r="F53" s="216"/>
      <c r="G53" s="216"/>
      <c r="H53" s="216"/>
      <c r="I53" s="216"/>
      <c r="J53" s="216"/>
      <c r="K53" s="216"/>
      <c r="L53" s="272"/>
      <c r="M53" s="272"/>
    </row>
    <row r="54" spans="2:13" ht="14.25" customHeight="1">
      <c r="B54" s="216"/>
      <c r="C54" s="216"/>
      <c r="D54" s="216"/>
      <c r="E54" s="216"/>
      <c r="F54" s="216"/>
      <c r="G54" s="216"/>
      <c r="H54" s="216"/>
      <c r="I54" s="216"/>
      <c r="J54" s="216"/>
      <c r="K54" s="216"/>
      <c r="L54" s="272"/>
      <c r="M54" s="272"/>
    </row>
    <row r="55" spans="1:13" ht="24" customHeight="1">
      <c r="A55" s="273"/>
      <c r="B55" s="216"/>
      <c r="C55" s="216"/>
      <c r="D55" s="216"/>
      <c r="E55" s="216"/>
      <c r="F55" s="216"/>
      <c r="G55" s="216"/>
      <c r="H55" s="216"/>
      <c r="I55" s="216"/>
      <c r="J55" s="216"/>
      <c r="K55" s="216"/>
      <c r="L55" s="272"/>
      <c r="M55" s="272"/>
    </row>
    <row r="56" spans="1:13" ht="12.75">
      <c r="A56" s="221"/>
      <c r="B56" s="212" t="s">
        <v>166</v>
      </c>
      <c r="E56" s="216"/>
      <c r="F56" s="216"/>
      <c r="G56" s="216"/>
      <c r="H56" s="216"/>
      <c r="I56" s="216"/>
      <c r="J56" s="216"/>
      <c r="K56" s="216"/>
      <c r="L56" s="272"/>
      <c r="M56" s="272"/>
    </row>
    <row r="57" spans="1:13" ht="12.75">
      <c r="A57" s="274"/>
      <c r="B57" s="216" t="s">
        <v>165</v>
      </c>
      <c r="E57" s="216"/>
      <c r="F57" s="216"/>
      <c r="G57" s="216"/>
      <c r="H57" s="216"/>
      <c r="I57" s="216"/>
      <c r="K57" s="216"/>
      <c r="L57" s="272"/>
      <c r="M57" s="272"/>
    </row>
    <row r="58" spans="1:2" ht="12.75">
      <c r="A58" s="223"/>
      <c r="B58" s="216" t="s">
        <v>164</v>
      </c>
    </row>
    <row r="60" spans="1:2" ht="12.75">
      <c r="A60" s="224"/>
      <c r="B60" s="216"/>
    </row>
  </sheetData>
  <sheetProtection password="9489" sheet="1" objects="1" scenarios="1" selectLockedCells="1"/>
  <mergeCells count="106">
    <mergeCell ref="A10:A11"/>
    <mergeCell ref="B10:H11"/>
    <mergeCell ref="J10:J11"/>
    <mergeCell ref="M12:M13"/>
    <mergeCell ref="F30:F31"/>
    <mergeCell ref="L20:L21"/>
    <mergeCell ref="C30:C31"/>
    <mergeCell ref="L10:L11"/>
    <mergeCell ref="J14:J15"/>
    <mergeCell ref="L14:L15"/>
    <mergeCell ref="J30:J31"/>
    <mergeCell ref="J28:J29"/>
    <mergeCell ref="L22:L23"/>
    <mergeCell ref="F28:F29"/>
    <mergeCell ref="A34:A35"/>
    <mergeCell ref="B34:B35"/>
    <mergeCell ref="C34:C35"/>
    <mergeCell ref="A32:A33"/>
    <mergeCell ref="B32:B33"/>
    <mergeCell ref="C32:C33"/>
    <mergeCell ref="M14:M15"/>
    <mergeCell ref="B25:M25"/>
    <mergeCell ref="L18:L19"/>
    <mergeCell ref="M18:M19"/>
    <mergeCell ref="J16:J17"/>
    <mergeCell ref="L16:L17"/>
    <mergeCell ref="M16:M17"/>
    <mergeCell ref="M20:M21"/>
    <mergeCell ref="K20:K21"/>
    <mergeCell ref="J20:J21"/>
    <mergeCell ref="A28:A29"/>
    <mergeCell ref="B28:B29"/>
    <mergeCell ref="D28:D29"/>
    <mergeCell ref="M22:M23"/>
    <mergeCell ref="C28:C29"/>
    <mergeCell ref="A26:A27"/>
    <mergeCell ref="B26:B27"/>
    <mergeCell ref="D26:M26"/>
    <mergeCell ref="D27:E27"/>
    <mergeCell ref="M28:M29"/>
    <mergeCell ref="I32:I33"/>
    <mergeCell ref="J32:J33"/>
    <mergeCell ref="E28:E29"/>
    <mergeCell ref="A30:A31"/>
    <mergeCell ref="B30:B31"/>
    <mergeCell ref="D30:D31"/>
    <mergeCell ref="E30:E31"/>
    <mergeCell ref="G28:G29"/>
    <mergeCell ref="H28:H29"/>
    <mergeCell ref="I28:I29"/>
    <mergeCell ref="M32:M33"/>
    <mergeCell ref="H32:H33"/>
    <mergeCell ref="M30:M31"/>
    <mergeCell ref="D32:D33"/>
    <mergeCell ref="E32:E33"/>
    <mergeCell ref="F32:F33"/>
    <mergeCell ref="G32:G33"/>
    <mergeCell ref="G30:G31"/>
    <mergeCell ref="I30:I31"/>
    <mergeCell ref="H30:H31"/>
    <mergeCell ref="L34:M35"/>
    <mergeCell ref="D34:E35"/>
    <mergeCell ref="F34:G35"/>
    <mergeCell ref="H34:I35"/>
    <mergeCell ref="J34:K35"/>
    <mergeCell ref="L42:M43"/>
    <mergeCell ref="J38:K38"/>
    <mergeCell ref="L38:M38"/>
    <mergeCell ref="H38:I38"/>
    <mergeCell ref="H42:I43"/>
    <mergeCell ref="H46:I47"/>
    <mergeCell ref="J46:K47"/>
    <mergeCell ref="L46:M47"/>
    <mergeCell ref="H44:I45"/>
    <mergeCell ref="J44:K45"/>
    <mergeCell ref="L44:M45"/>
    <mergeCell ref="H9:L9"/>
    <mergeCell ref="K14:K15"/>
    <mergeCell ref="K16:K17"/>
    <mergeCell ref="L12:L13"/>
    <mergeCell ref="L32:L33"/>
    <mergeCell ref="K30:K31"/>
    <mergeCell ref="L30:L31"/>
    <mergeCell ref="K28:K29"/>
    <mergeCell ref="K32:K33"/>
    <mergeCell ref="L28:L29"/>
    <mergeCell ref="L4:M4"/>
    <mergeCell ref="L50:M50"/>
    <mergeCell ref="F27:G27"/>
    <mergeCell ref="J27:K27"/>
    <mergeCell ref="L27:M27"/>
    <mergeCell ref="L39:M41"/>
    <mergeCell ref="H48:I49"/>
    <mergeCell ref="J48:K49"/>
    <mergeCell ref="L48:M49"/>
    <mergeCell ref="J42:K43"/>
    <mergeCell ref="A7:F7"/>
    <mergeCell ref="A8:M8"/>
    <mergeCell ref="H2:M2"/>
    <mergeCell ref="A3:F3"/>
    <mergeCell ref="A4:F4"/>
    <mergeCell ref="L1:M1"/>
    <mergeCell ref="A1:H1"/>
    <mergeCell ref="A5:M5"/>
    <mergeCell ref="A6:M6"/>
    <mergeCell ref="H4:K4"/>
  </mergeCells>
  <conditionalFormatting sqref="M12:M13">
    <cfRule type="cellIs" priority="1" dxfId="31" operator="lessThan" stopIfTrue="1">
      <formula>$O$12</formula>
    </cfRule>
    <cfRule type="cellIs" priority="2" dxfId="33" operator="between" stopIfTrue="1">
      <formula>$O$12</formula>
      <formula>$P$12</formula>
    </cfRule>
    <cfRule type="cellIs" priority="3" dxfId="31" operator="greaterThan" stopIfTrue="1">
      <formula>$P$12</formula>
    </cfRule>
  </conditionalFormatting>
  <conditionalFormatting sqref="K14:K15">
    <cfRule type="cellIs" priority="4" dxfId="31" operator="lessThan" stopIfTrue="1">
      <formula>$O$14</formula>
    </cfRule>
    <cfRule type="cellIs" priority="5" dxfId="33" operator="between" stopIfTrue="1">
      <formula>$O$14</formula>
      <formula>$P$14</formula>
    </cfRule>
    <cfRule type="cellIs" priority="6" dxfId="31" operator="greaterThan" stopIfTrue="1">
      <formula>$P$14</formula>
    </cfRule>
  </conditionalFormatting>
  <conditionalFormatting sqref="K16:K17">
    <cfRule type="cellIs" priority="7" dxfId="31" operator="lessThan" stopIfTrue="1">
      <formula>$O$16</formula>
    </cfRule>
    <cfRule type="cellIs" priority="8" dxfId="33" operator="between" stopIfTrue="1">
      <formula>$O$16</formula>
      <formula>$P$16</formula>
    </cfRule>
    <cfRule type="cellIs" priority="9" dxfId="31" operator="greaterThan" stopIfTrue="1">
      <formula>$P$16</formula>
    </cfRule>
  </conditionalFormatting>
  <conditionalFormatting sqref="G28:G29 E28:E29 I28:I29 K28:K29 M28:M29">
    <cfRule type="cellIs" priority="10" dxfId="33" operator="between" stopIfTrue="1">
      <formula>$O$28</formula>
      <formula>$P$28</formula>
    </cfRule>
    <cfRule type="cellIs" priority="11" dxfId="37" operator="lessThan" stopIfTrue="1">
      <formula>$O$28</formula>
    </cfRule>
    <cfRule type="cellIs" priority="12" dxfId="37" operator="greaterThan" stopIfTrue="1">
      <formula>$P$28</formula>
    </cfRule>
  </conditionalFormatting>
  <conditionalFormatting sqref="E30:E31 G30:G31 I30:I31 K30:K31 M30:M31">
    <cfRule type="cellIs" priority="13" dxfId="33" operator="between" stopIfTrue="1">
      <formula>$O$29</formula>
      <formula>$P$29</formula>
    </cfRule>
    <cfRule type="cellIs" priority="14" dxfId="37" operator="lessThan" stopIfTrue="1">
      <formula>$O$29</formula>
    </cfRule>
    <cfRule type="cellIs" priority="15" dxfId="37" operator="greaterThan" stopIfTrue="1">
      <formula>$P$29</formula>
    </cfRule>
  </conditionalFormatting>
  <conditionalFormatting sqref="E32:E33 G32:G33 I32:I33 K32:K33 M32:M33">
    <cfRule type="cellIs" priority="16" dxfId="33" operator="between" stopIfTrue="1">
      <formula>$O$30</formula>
      <formula>$P$30</formula>
    </cfRule>
    <cfRule type="cellIs" priority="17" dxfId="37" operator="lessThan" stopIfTrue="1">
      <formula>$O$30</formula>
    </cfRule>
    <cfRule type="cellIs" priority="18" dxfId="37" operator="greaterThan" stopIfTrue="1">
      <formula>$P$30</formula>
    </cfRule>
  </conditionalFormatting>
  <conditionalFormatting sqref="C30:C31">
    <cfRule type="cellIs" priority="19" dxfId="33" operator="between" stopIfTrue="1">
      <formula>$O$29</formula>
      <formula>$P$29</formula>
    </cfRule>
    <cfRule type="cellIs" priority="20" dxfId="31" operator="lessThan" stopIfTrue="1">
      <formula>$O$29</formula>
    </cfRule>
    <cfRule type="cellIs" priority="21" dxfId="31" operator="greaterThan" stopIfTrue="1">
      <formula>$P$29</formula>
    </cfRule>
  </conditionalFormatting>
  <conditionalFormatting sqref="C32:C33">
    <cfRule type="cellIs" priority="22" dxfId="33" operator="between" stopIfTrue="1">
      <formula>$O$30</formula>
      <formula>$P$30</formula>
    </cfRule>
    <cfRule type="cellIs" priority="23" dxfId="31" operator="lessThan" stopIfTrue="1">
      <formula>$O$30</formula>
    </cfRule>
    <cfRule type="cellIs" priority="24" dxfId="31" operator="greaterThan" stopIfTrue="1">
      <formula>$P$30</formula>
    </cfRule>
  </conditionalFormatting>
  <conditionalFormatting sqref="C28:C29">
    <cfRule type="cellIs" priority="25" dxfId="33" operator="between" stopIfTrue="1">
      <formula>$O$28</formula>
      <formula>$P$28</formula>
    </cfRule>
    <cfRule type="cellIs" priority="26" dxfId="31" operator="lessThan" stopIfTrue="1">
      <formula>$O$28</formula>
    </cfRule>
    <cfRule type="cellIs" priority="27" dxfId="31" operator="greaterThan" stopIfTrue="1">
      <formula>$P$28</formula>
    </cfRule>
  </conditionalFormatting>
  <dataValidations count="1">
    <dataValidation errorStyle="information" type="decimal" operator="notBetween" allowBlank="1" showErrorMessage="1" error="Hier bitte nur Zahlen eingeben" sqref="L12:L13">
      <formula1>-2</formula1>
      <formula2>-1</formula2>
    </dataValidation>
  </dataValidations>
  <printOptions/>
  <pageMargins left="0.787401575" right="0.787401575" top="0.984251969" bottom="0.984251969" header="0.4921259845" footer="0.4921259845"/>
  <pageSetup horizontalDpi="600" verticalDpi="600" orientation="portrait" paperSize="9" scale="85" r:id="rId2"/>
  <legacyDrawing r:id="rId1"/>
</worksheet>
</file>

<file path=xl/worksheets/sheet4.xml><?xml version="1.0" encoding="utf-8"?>
<worksheet xmlns="http://schemas.openxmlformats.org/spreadsheetml/2006/main" xmlns:r="http://schemas.openxmlformats.org/officeDocument/2006/relationships">
  <sheetPr codeName="Tabelle7">
    <tabColor indexed="52"/>
  </sheetPr>
  <dimension ref="A1:Q38"/>
  <sheetViews>
    <sheetView showGridLines="0" zoomScalePageLayoutView="0" workbookViewId="0" topLeftCell="A1">
      <selection activeCell="B2" sqref="B2"/>
    </sheetView>
  </sheetViews>
  <sheetFormatPr defaultColWidth="11.421875" defaultRowHeight="12.75"/>
  <cols>
    <col min="1" max="1" width="20.57421875" style="0" customWidth="1"/>
    <col min="2" max="2" width="17.8515625" style="0" customWidth="1"/>
    <col min="3" max="3" width="13.140625" style="0" customWidth="1"/>
    <col min="4" max="4" width="14.421875" style="0" customWidth="1"/>
    <col min="5" max="5" width="17.140625" style="0" customWidth="1"/>
    <col min="6" max="6" width="10.8515625" style="0" customWidth="1"/>
    <col min="7" max="8" width="14.28125" style="0" customWidth="1"/>
    <col min="9" max="9" width="11.57421875" style="0" bestFit="1" customWidth="1"/>
    <col min="10" max="10" width="12.00390625" style="0" bestFit="1" customWidth="1"/>
    <col min="11" max="11" width="12.7109375" style="0" customWidth="1"/>
    <col min="12" max="12" width="16.00390625" style="0" customWidth="1"/>
    <col min="13" max="13" width="18.8515625" style="0" customWidth="1"/>
  </cols>
  <sheetData>
    <row r="1" spans="1:5" ht="15.75">
      <c r="A1" s="170" t="s">
        <v>390</v>
      </c>
      <c r="B1" s="171"/>
      <c r="C1" s="171"/>
      <c r="D1" s="171"/>
      <c r="E1" s="301">
        <f ca="1">TODAY()</f>
        <v>42648</v>
      </c>
    </row>
    <row r="2" spans="1:5" ht="12.75">
      <c r="A2" s="172" t="s">
        <v>383</v>
      </c>
      <c r="B2" s="172">
        <f>Deckblatt!D7</f>
      </c>
      <c r="C2" s="172" t="s">
        <v>384</v>
      </c>
      <c r="D2" s="172">
        <f>Deckblatt!D8</f>
      </c>
      <c r="E2" s="172"/>
    </row>
    <row r="4" ht="12.75">
      <c r="A4" s="8" t="s">
        <v>391</v>
      </c>
    </row>
    <row r="5" spans="2:14" ht="12.75">
      <c r="B5" t="s">
        <v>394</v>
      </c>
      <c r="C5" t="s">
        <v>395</v>
      </c>
      <c r="F5" s="125"/>
      <c r="G5" s="125"/>
      <c r="H5" s="125"/>
      <c r="I5" s="125"/>
      <c r="J5" s="125"/>
      <c r="K5" s="125"/>
      <c r="L5" s="125"/>
      <c r="M5" s="125"/>
      <c r="N5" s="125"/>
    </row>
    <row r="6" spans="1:17" ht="12.75">
      <c r="A6" t="s">
        <v>396</v>
      </c>
      <c r="B6" s="195">
        <f>B28</f>
        <v>0</v>
      </c>
      <c r="C6" s="54" t="e">
        <f>B6/B8</f>
        <v>#DIV/0!</v>
      </c>
      <c r="F6" s="125"/>
      <c r="G6" s="125"/>
      <c r="H6" s="125"/>
      <c r="I6" s="125"/>
      <c r="J6" s="125"/>
      <c r="K6" s="125"/>
      <c r="L6" s="125"/>
      <c r="M6" s="125"/>
      <c r="N6" s="125"/>
      <c r="O6" s="118"/>
      <c r="P6" s="118"/>
      <c r="Q6" s="118"/>
    </row>
    <row r="7" spans="1:17" ht="12.75">
      <c r="A7" t="s">
        <v>399</v>
      </c>
      <c r="B7" s="195">
        <f>M19</f>
        <v>0</v>
      </c>
      <c r="C7" s="54" t="e">
        <f>B7/B8</f>
        <v>#DIV/0!</v>
      </c>
      <c r="F7" s="125"/>
      <c r="G7" s="125"/>
      <c r="H7" s="125"/>
      <c r="I7" s="125"/>
      <c r="J7" s="125"/>
      <c r="K7" s="125"/>
      <c r="L7" s="125"/>
      <c r="M7" s="125"/>
      <c r="N7" s="125"/>
      <c r="O7" s="118"/>
      <c r="P7" s="118"/>
      <c r="Q7" s="118"/>
    </row>
    <row r="8" spans="1:17" ht="12.75">
      <c r="A8" t="s">
        <v>397</v>
      </c>
      <c r="B8" s="195">
        <f>B6+B7</f>
        <v>0</v>
      </c>
      <c r="C8" s="54" t="e">
        <f>B8/B8</f>
        <v>#DIV/0!</v>
      </c>
      <c r="F8" s="125"/>
      <c r="G8" s="125"/>
      <c r="H8" s="125"/>
      <c r="I8" s="125"/>
      <c r="J8" s="125"/>
      <c r="K8" s="125"/>
      <c r="L8" s="125"/>
      <c r="M8" s="125"/>
      <c r="N8" s="125"/>
      <c r="O8" s="118"/>
      <c r="P8" s="118"/>
      <c r="Q8" s="118"/>
    </row>
    <row r="9" spans="6:17" ht="12.75">
      <c r="F9" s="125"/>
      <c r="G9" s="125"/>
      <c r="H9" s="125"/>
      <c r="I9" s="125"/>
      <c r="J9" s="125"/>
      <c r="K9" s="125"/>
      <c r="L9" s="125"/>
      <c r="M9" s="125"/>
      <c r="N9" s="125"/>
      <c r="O9" s="118"/>
      <c r="P9" s="118"/>
      <c r="Q9" s="118"/>
    </row>
    <row r="10" spans="1:17" ht="12.75">
      <c r="A10" t="s">
        <v>404</v>
      </c>
      <c r="B10" s="54" t="e">
        <f>'Formblatt 221 Eingabe'!L50/'Formblatt 221 Eingabe'!L52</f>
        <v>#DIV/0!</v>
      </c>
      <c r="F10" s="125"/>
      <c r="G10" s="125"/>
      <c r="H10" s="125"/>
      <c r="I10" s="125"/>
      <c r="J10" s="125"/>
      <c r="K10" s="125"/>
      <c r="L10" s="125"/>
      <c r="M10" s="125"/>
      <c r="N10" s="125"/>
      <c r="O10" s="118"/>
      <c r="P10" s="118"/>
      <c r="Q10" s="118"/>
    </row>
    <row r="11" spans="1:17" ht="12.75">
      <c r="A11" t="s">
        <v>381</v>
      </c>
      <c r="B11" s="196" t="str">
        <f>IF(Deckblatt!G14=0,"Eingabe Deckblatt erforderlich",'Formblatt 221 Eingabe'!F43/Deckblatt!G15/Deckblatt!G14/5)</f>
        <v>Eingabe Deckblatt erforderlich</v>
      </c>
      <c r="F11" s="118"/>
      <c r="G11" s="118"/>
      <c r="H11" s="118"/>
      <c r="I11" s="118"/>
      <c r="J11" s="118"/>
      <c r="K11" s="118"/>
      <c r="L11" s="118"/>
      <c r="M11" s="118"/>
      <c r="N11" s="118"/>
      <c r="O11" s="118"/>
      <c r="P11" s="118"/>
      <c r="Q11" s="118"/>
    </row>
    <row r="12" spans="6:17" ht="12.75">
      <c r="F12" s="118"/>
      <c r="G12" s="118"/>
      <c r="H12" s="118"/>
      <c r="I12" s="118"/>
      <c r="J12" s="118"/>
      <c r="K12" s="118"/>
      <c r="L12" s="118"/>
      <c r="M12" s="118"/>
      <c r="N12" s="118"/>
      <c r="O12" s="118"/>
      <c r="P12" s="118"/>
      <c r="Q12" s="118"/>
    </row>
    <row r="13" spans="1:17" ht="12.75">
      <c r="A13" s="8" t="s">
        <v>398</v>
      </c>
      <c r="F13" s="118"/>
      <c r="G13" s="118"/>
      <c r="H13" s="118"/>
      <c r="I13" s="118"/>
      <c r="J13" s="118"/>
      <c r="K13" s="118"/>
      <c r="L13" s="118"/>
      <c r="M13" s="118"/>
      <c r="N13" s="118"/>
      <c r="O13" s="118"/>
      <c r="P13" s="118"/>
      <c r="Q13" s="118"/>
    </row>
    <row r="14" spans="2:17" ht="12.75">
      <c r="B14" t="s">
        <v>394</v>
      </c>
      <c r="C14" t="s">
        <v>407</v>
      </c>
      <c r="F14" s="118"/>
      <c r="G14" s="118"/>
      <c r="H14" s="118" t="s">
        <v>406</v>
      </c>
      <c r="I14" s="118" t="s">
        <v>392</v>
      </c>
      <c r="J14" s="118" t="s">
        <v>393</v>
      </c>
      <c r="K14" s="118" t="s">
        <v>0</v>
      </c>
      <c r="L14" s="118" t="s">
        <v>2</v>
      </c>
      <c r="M14" s="118" t="s">
        <v>400</v>
      </c>
      <c r="N14" s="118"/>
      <c r="O14" s="118"/>
      <c r="P14" s="118"/>
      <c r="Q14" s="118"/>
    </row>
    <row r="15" spans="1:17" ht="12.75">
      <c r="A15" t="s">
        <v>1</v>
      </c>
      <c r="B15" s="195">
        <f>M15</f>
        <v>0</v>
      </c>
      <c r="C15" s="54" t="e">
        <f>B15/$B$28</f>
        <v>#DIV/0!</v>
      </c>
      <c r="F15" s="118"/>
      <c r="G15" s="118" t="s">
        <v>1</v>
      </c>
      <c r="H15" s="115">
        <f>B23*'Formblatt 221 Eingabe'!$D$32/100</f>
        <v>0</v>
      </c>
      <c r="I15" s="115">
        <f>B24*'Formblatt 221 Eingabe'!$F$32/100</f>
        <v>0</v>
      </c>
      <c r="J15" s="115">
        <f>B25*'Formblatt 221 Eingabe'!$H$32/100</f>
        <v>0</v>
      </c>
      <c r="K15" s="115">
        <f>B26*'Formblatt 221 Eingabe'!$J$32/100</f>
        <v>0</v>
      </c>
      <c r="L15" s="115">
        <f>B27*'Formblatt 221 Eingabe'!$L$32/100</f>
        <v>0</v>
      </c>
      <c r="M15" s="199">
        <f>SUM(H15:L15)</f>
        <v>0</v>
      </c>
      <c r="N15" s="118"/>
      <c r="O15" s="118"/>
      <c r="P15" s="118"/>
      <c r="Q15" s="118"/>
    </row>
    <row r="16" spans="1:17" ht="12.75">
      <c r="A16" t="s">
        <v>163</v>
      </c>
      <c r="B16" s="195">
        <f>M16</f>
        <v>0</v>
      </c>
      <c r="C16" s="54" t="e">
        <f>B16/$B$28</f>
        <v>#DIV/0!</v>
      </c>
      <c r="F16" s="118"/>
      <c r="G16" s="118" t="s">
        <v>163</v>
      </c>
      <c r="H16" s="115">
        <f>B23*'Formblatt 221 Eingabe'!$D$30/100</f>
        <v>0</v>
      </c>
      <c r="I16" s="115">
        <f>B24*'Formblatt 221 Eingabe'!$F$30/100</f>
        <v>0</v>
      </c>
      <c r="J16" s="115">
        <f>B25*'Formblatt 221 Eingabe'!$H$30/100</f>
        <v>0</v>
      </c>
      <c r="K16" s="115">
        <f>B26*'Formblatt 221 Eingabe'!$J$30/100</f>
        <v>0</v>
      </c>
      <c r="L16" s="115">
        <f>B27*'Formblatt 221 Eingabe'!$L$30/100</f>
        <v>0</v>
      </c>
      <c r="M16" s="199">
        <f>SUM(H16:L16)</f>
        <v>0</v>
      </c>
      <c r="N16" s="118"/>
      <c r="O16" s="118"/>
      <c r="P16" s="118"/>
      <c r="Q16" s="118"/>
    </row>
    <row r="17" spans="1:17" ht="12.75">
      <c r="A17" t="s">
        <v>79</v>
      </c>
      <c r="B17" s="195">
        <f>M17</f>
        <v>0</v>
      </c>
      <c r="C17" s="54" t="e">
        <f>B17/$B$28</f>
        <v>#DIV/0!</v>
      </c>
      <c r="F17" s="118"/>
      <c r="G17" s="118" t="s">
        <v>79</v>
      </c>
      <c r="H17" s="115">
        <f>B23*'Formblatt 221 Eingabe'!$D$34/100*Deckblatt!$C$17</f>
        <v>0</v>
      </c>
      <c r="I17" s="115">
        <f>B24*'Formblatt 221 Eingabe'!$F$34/100*Deckblatt!$C$17</f>
        <v>0</v>
      </c>
      <c r="J17" s="115">
        <f>B25*'Formblatt 221 Eingabe'!$H$34/100*Deckblatt!$C$17</f>
        <v>0</v>
      </c>
      <c r="K17" s="115">
        <f>B26*'Formblatt 221 Eingabe'!$J$34/100*Deckblatt!$C$17</f>
        <v>0</v>
      </c>
      <c r="L17" s="115">
        <f>B27*'Formblatt 221 Eingabe'!$L$34/100*Deckblatt!$C$17</f>
        <v>0</v>
      </c>
      <c r="M17" s="199">
        <f>SUM(H17:L17)</f>
        <v>0</v>
      </c>
      <c r="N17" s="118"/>
      <c r="O17" s="118"/>
      <c r="P17" s="118"/>
      <c r="Q17" s="118"/>
    </row>
    <row r="18" spans="1:17" ht="12.75">
      <c r="A18" t="s">
        <v>80</v>
      </c>
      <c r="B18" s="195">
        <f>M18</f>
        <v>0</v>
      </c>
      <c r="C18" s="54" t="e">
        <f>B18/$B$28</f>
        <v>#DIV/0!</v>
      </c>
      <c r="F18" s="118"/>
      <c r="G18" s="118" t="s">
        <v>80</v>
      </c>
      <c r="H18" s="115">
        <f>B23*'Formblatt 221 Eingabe'!$D$34/100*Deckblatt!$C$18</f>
        <v>0</v>
      </c>
      <c r="I18" s="115">
        <f>B24*'Formblatt 221 Eingabe'!$F$34/100*Deckblatt!$C$18</f>
        <v>0</v>
      </c>
      <c r="J18" s="115">
        <f>B25*'Formblatt 221 Eingabe'!$H$34/100*Deckblatt!$C$18</f>
        <v>0</v>
      </c>
      <c r="K18" s="115">
        <f>B26*'Formblatt 221 Eingabe'!$J$34/100*Deckblatt!$C$18</f>
        <v>0</v>
      </c>
      <c r="L18" s="115">
        <f>B27*'Formblatt 221 Eingabe'!$L$34/100*Deckblatt!$C$18</f>
        <v>0</v>
      </c>
      <c r="M18" s="199">
        <f>SUM(H18:L18)</f>
        <v>0</v>
      </c>
      <c r="N18" s="118"/>
      <c r="O18" s="118"/>
      <c r="P18" s="118"/>
      <c r="Q18" s="118"/>
    </row>
    <row r="19" spans="1:17" ht="12.75">
      <c r="A19" s="171" t="s">
        <v>400</v>
      </c>
      <c r="B19" s="197">
        <f>M19</f>
        <v>0</v>
      </c>
      <c r="C19" s="198" t="e">
        <f>B19/$B$28</f>
        <v>#DIV/0!</v>
      </c>
      <c r="F19" s="118"/>
      <c r="G19" s="118" t="s">
        <v>400</v>
      </c>
      <c r="H19" s="115">
        <f>SUM(H15:H18)</f>
        <v>0</v>
      </c>
      <c r="I19" s="115">
        <f>SUM(I15:I18)</f>
        <v>0</v>
      </c>
      <c r="J19" s="115">
        <f>SUM(J15:J18)</f>
        <v>0</v>
      </c>
      <c r="K19" s="115">
        <f>SUM(K15:K18)</f>
        <v>0</v>
      </c>
      <c r="L19" s="115">
        <f>SUM(L15:L18)</f>
        <v>0</v>
      </c>
      <c r="M19" s="199">
        <f>SUM(H19:L19)</f>
        <v>0</v>
      </c>
      <c r="N19" s="118"/>
      <c r="O19" s="118"/>
      <c r="P19" s="118"/>
      <c r="Q19" s="118"/>
    </row>
    <row r="20" spans="6:17" ht="12.75">
      <c r="F20" s="118"/>
      <c r="G20" s="118"/>
      <c r="H20" s="118"/>
      <c r="I20" s="118"/>
      <c r="J20" s="118"/>
      <c r="K20" s="118"/>
      <c r="L20" s="118"/>
      <c r="M20" s="118"/>
      <c r="N20" s="118"/>
      <c r="O20" s="118"/>
      <c r="P20" s="118"/>
      <c r="Q20" s="118"/>
    </row>
    <row r="21" spans="1:14" ht="12.75">
      <c r="A21" s="8" t="s">
        <v>401</v>
      </c>
      <c r="B21" s="8"/>
      <c r="F21" s="118"/>
      <c r="G21" s="118"/>
      <c r="H21" s="118"/>
      <c r="I21" s="118"/>
      <c r="J21" s="118"/>
      <c r="K21" s="118"/>
      <c r="L21" s="118"/>
      <c r="M21" s="118"/>
      <c r="N21" s="118"/>
    </row>
    <row r="22" spans="2:16" ht="25.5">
      <c r="B22" t="s">
        <v>402</v>
      </c>
      <c r="C22" t="s">
        <v>405</v>
      </c>
      <c r="D22" t="s">
        <v>397</v>
      </c>
      <c r="E22" s="194" t="s">
        <v>417</v>
      </c>
      <c r="F22" s="118"/>
      <c r="G22" s="118"/>
      <c r="H22" s="118"/>
      <c r="I22" s="118"/>
      <c r="J22" s="118"/>
      <c r="K22" s="118"/>
      <c r="L22" s="118"/>
      <c r="M22" s="118"/>
      <c r="N22" s="118"/>
      <c r="O22" s="144"/>
      <c r="P22" s="144"/>
    </row>
    <row r="23" spans="1:16" ht="12.75">
      <c r="A23" s="125" t="s">
        <v>17</v>
      </c>
      <c r="B23" s="187">
        <f>IF(C23=0,D23,D23/(100+C23)*100)</f>
        <v>0</v>
      </c>
      <c r="C23" s="188">
        <f>'Formblatt 221 Eingabe'!D36</f>
        <v>0</v>
      </c>
      <c r="D23" s="187">
        <f>'Formblatt 221 Eingabe'!L41</f>
        <v>0</v>
      </c>
      <c r="E23" s="134">
        <f aca="true" t="shared" si="0" ref="E23:E28">IF($B$28=0,0,B23/$B$28)</f>
        <v>0</v>
      </c>
      <c r="F23" s="125"/>
      <c r="G23" s="125"/>
      <c r="H23" s="125"/>
      <c r="I23" s="125"/>
      <c r="J23" s="125"/>
      <c r="K23" s="125"/>
      <c r="L23" s="125"/>
      <c r="M23" s="125"/>
      <c r="N23" s="125"/>
      <c r="O23" s="144"/>
      <c r="P23" s="144"/>
    </row>
    <row r="24" spans="1:16" ht="12.75">
      <c r="A24" s="125" t="s">
        <v>392</v>
      </c>
      <c r="B24" s="187">
        <f>IF(C24=0,D24,D24/(100+C24)*100)</f>
        <v>0</v>
      </c>
      <c r="C24" s="188">
        <f>'Formblatt 221 Eingabe'!F36</f>
        <v>0</v>
      </c>
      <c r="D24" s="187">
        <f>'Formblatt 221 Eingabe'!L44</f>
        <v>0</v>
      </c>
      <c r="E24" s="134">
        <f t="shared" si="0"/>
        <v>0</v>
      </c>
      <c r="F24" s="125"/>
      <c r="G24" s="125"/>
      <c r="H24" s="125"/>
      <c r="I24" s="125"/>
      <c r="J24" s="125"/>
      <c r="K24" s="125"/>
      <c r="L24" s="125"/>
      <c r="M24" s="125"/>
      <c r="N24" s="125"/>
      <c r="O24" s="144"/>
      <c r="P24" s="144"/>
    </row>
    <row r="25" spans="1:16" ht="12.75">
      <c r="A25" s="125" t="s">
        <v>393</v>
      </c>
      <c r="B25" s="187">
        <f>IF(C25=0,D25,D25/(100+C25)*100)</f>
        <v>0</v>
      </c>
      <c r="C25" s="188">
        <f>'Formblatt 221 Eingabe'!H36</f>
        <v>0</v>
      </c>
      <c r="D25" s="187">
        <f>'Formblatt 221 Eingabe'!L46</f>
        <v>0</v>
      </c>
      <c r="E25" s="134">
        <f t="shared" si="0"/>
        <v>0</v>
      </c>
      <c r="F25" s="125"/>
      <c r="G25" s="125"/>
      <c r="H25" s="125"/>
      <c r="I25" s="125"/>
      <c r="J25" s="125"/>
      <c r="K25" s="125"/>
      <c r="L25" s="125"/>
      <c r="M25" s="125"/>
      <c r="N25" s="125"/>
      <c r="O25" s="144"/>
      <c r="P25" s="144"/>
    </row>
    <row r="26" spans="1:16" ht="12.75">
      <c r="A26" s="125" t="s">
        <v>0</v>
      </c>
      <c r="B26" s="187">
        <f>IF(C26=0,D26,D26/(100+C26)*100)</f>
        <v>0</v>
      </c>
      <c r="C26" s="188">
        <f>'Formblatt 221 Eingabe'!J36</f>
        <v>0</v>
      </c>
      <c r="D26" s="187">
        <f>'Formblatt 221 Eingabe'!L48</f>
        <v>0</v>
      </c>
      <c r="E26" s="134">
        <f t="shared" si="0"/>
        <v>0</v>
      </c>
      <c r="F26" s="125"/>
      <c r="G26" s="144"/>
      <c r="H26" s="144"/>
      <c r="I26" s="144"/>
      <c r="J26" s="144"/>
      <c r="K26" s="144"/>
      <c r="L26" s="144"/>
      <c r="M26" s="144"/>
      <c r="N26" s="144"/>
      <c r="O26" s="144"/>
      <c r="P26" s="144"/>
    </row>
    <row r="27" spans="1:16" ht="12.75">
      <c r="A27" s="125" t="s">
        <v>2</v>
      </c>
      <c r="B27" s="187">
        <f>IF(C27=0,D27,D27/(100+C27)*100)</f>
        <v>0</v>
      </c>
      <c r="C27" s="188">
        <f>'Formblatt 221 Eingabe'!L36</f>
        <v>0</v>
      </c>
      <c r="D27" s="187">
        <f>'Formblatt 221 Eingabe'!L50</f>
        <v>0</v>
      </c>
      <c r="E27" s="134">
        <f t="shared" si="0"/>
        <v>0</v>
      </c>
      <c r="F27" s="125"/>
      <c r="G27" s="144"/>
      <c r="H27" s="144"/>
      <c r="I27" s="144"/>
      <c r="J27" s="144"/>
      <c r="K27" s="144"/>
      <c r="L27" s="144"/>
      <c r="M27" s="144"/>
      <c r="N27" s="144"/>
      <c r="O27" s="144"/>
      <c r="P27" s="144"/>
    </row>
    <row r="28" spans="1:16" ht="12.75">
      <c r="A28" s="190" t="s">
        <v>400</v>
      </c>
      <c r="B28" s="191">
        <f>SUM(B23:B27)</f>
        <v>0</v>
      </c>
      <c r="C28" s="192"/>
      <c r="D28" s="191">
        <f>'Formblatt 221 Eingabe'!L52</f>
        <v>0</v>
      </c>
      <c r="E28" s="193">
        <f t="shared" si="0"/>
        <v>0</v>
      </c>
      <c r="F28" s="125"/>
      <c r="G28" s="144"/>
      <c r="H28" s="144"/>
      <c r="I28" s="144"/>
      <c r="J28" s="144"/>
      <c r="K28" s="144"/>
      <c r="L28" s="144"/>
      <c r="M28" s="144"/>
      <c r="N28" s="144"/>
      <c r="O28" s="144"/>
      <c r="P28" s="144"/>
    </row>
    <row r="29" spans="1:16" ht="12.75">
      <c r="A29" s="125"/>
      <c r="B29" s="189"/>
      <c r="C29" s="125"/>
      <c r="D29" s="125"/>
      <c r="E29" s="125"/>
      <c r="F29" s="125"/>
      <c r="G29" s="144"/>
      <c r="H29" s="144"/>
      <c r="I29" s="144"/>
      <c r="J29" s="144"/>
      <c r="K29" s="144"/>
      <c r="L29" s="144"/>
      <c r="M29" s="144"/>
      <c r="N29" s="144"/>
      <c r="O29" s="144"/>
      <c r="P29" s="144"/>
    </row>
    <row r="30" spans="1:16" ht="12.75">
      <c r="A30" s="8" t="s">
        <v>403</v>
      </c>
      <c r="G30" s="144"/>
      <c r="H30" s="144"/>
      <c r="I30" s="144"/>
      <c r="J30" s="144"/>
      <c r="K30" s="144"/>
      <c r="L30" s="144"/>
      <c r="M30" s="144"/>
      <c r="N30" s="144"/>
      <c r="O30" s="144"/>
      <c r="P30" s="144"/>
    </row>
    <row r="31" spans="1:16" ht="12.75">
      <c r="A31" s="8"/>
      <c r="G31" s="144"/>
      <c r="H31" s="144"/>
      <c r="I31" s="144"/>
      <c r="J31" s="144"/>
      <c r="K31" s="144"/>
      <c r="L31" s="144"/>
      <c r="M31" s="144"/>
      <c r="N31" s="144"/>
      <c r="O31" s="144"/>
      <c r="P31" s="144"/>
    </row>
    <row r="32" spans="1:16" ht="12.75">
      <c r="A32" s="125" t="s">
        <v>410</v>
      </c>
      <c r="C32" s="195">
        <f>'Formblatt 221 Eingabe'!L14</f>
        <v>0</v>
      </c>
      <c r="G32" s="144"/>
      <c r="H32" s="144"/>
      <c r="I32" s="144"/>
      <c r="J32" s="144"/>
      <c r="K32" s="144"/>
      <c r="L32" s="144"/>
      <c r="M32" s="144"/>
      <c r="N32" s="144"/>
      <c r="O32" s="144"/>
      <c r="P32" s="144"/>
    </row>
    <row r="33" spans="1:16" ht="12.75">
      <c r="A33" s="125" t="s">
        <v>408</v>
      </c>
      <c r="B33" s="195"/>
      <c r="C33" s="195" t="e">
        <f>'Vorgabewerte Vergabe'!J6</f>
        <v>#N/A</v>
      </c>
      <c r="G33" s="144"/>
      <c r="H33" s="144"/>
      <c r="I33" s="144"/>
      <c r="J33" s="144"/>
      <c r="K33" s="144"/>
      <c r="L33" s="144"/>
      <c r="M33" s="144"/>
      <c r="N33" s="144"/>
      <c r="O33" s="144"/>
      <c r="P33" s="144"/>
    </row>
    <row r="34" spans="1:16" ht="12.75">
      <c r="A34" t="s">
        <v>89</v>
      </c>
      <c r="C34" s="195">
        <f>'Formblatt 221 Eingabe'!L24</f>
        <v>0</v>
      </c>
      <c r="G34" s="144"/>
      <c r="H34" s="144"/>
      <c r="I34" s="144"/>
      <c r="J34" s="144"/>
      <c r="K34" s="144"/>
      <c r="L34" s="144"/>
      <c r="M34" s="144"/>
      <c r="N34" s="144"/>
      <c r="O34" s="144"/>
      <c r="P34" s="144"/>
    </row>
    <row r="35" spans="1:16" ht="12.75">
      <c r="A35" t="s">
        <v>411</v>
      </c>
      <c r="C35" s="195" t="e">
        <f>(B8-D27)/'Formblatt 221 Eingabe'!F43</f>
        <v>#DIV/0!</v>
      </c>
      <c r="G35" s="144"/>
      <c r="H35" s="144"/>
      <c r="I35" s="144"/>
      <c r="J35" s="144"/>
      <c r="K35" s="144"/>
      <c r="L35" s="144"/>
      <c r="M35" s="144"/>
      <c r="N35" s="144"/>
      <c r="O35" s="144"/>
      <c r="P35" s="144"/>
    </row>
    <row r="36" spans="7:16" ht="12.75">
      <c r="G36" s="144"/>
      <c r="H36" s="144"/>
      <c r="I36" s="144"/>
      <c r="J36" s="144"/>
      <c r="K36" s="144"/>
      <c r="L36" s="144"/>
      <c r="M36" s="144"/>
      <c r="N36" s="144"/>
      <c r="O36" s="144"/>
      <c r="P36" s="144"/>
    </row>
    <row r="37" spans="7:16" ht="12.75">
      <c r="G37" s="144"/>
      <c r="H37" s="144"/>
      <c r="I37" s="144"/>
      <c r="J37" s="144"/>
      <c r="K37" s="144"/>
      <c r="L37" s="144"/>
      <c r="M37" s="144"/>
      <c r="N37" s="144"/>
      <c r="O37" s="144"/>
      <c r="P37" s="144"/>
    </row>
    <row r="38" spans="1:5" ht="12.75">
      <c r="A38" s="1" t="str">
        <f>Deckblatt!B41</f>
        <v>PaPa Version 1.9, Stand 10/2016</v>
      </c>
      <c r="B38" s="173"/>
      <c r="C38" s="174"/>
      <c r="D38" s="175"/>
      <c r="E38" s="177"/>
    </row>
  </sheetData>
  <sheetProtection password="9489" sheet="1" objects="1" scenarios="1" selectLockedCells="1"/>
  <printOptions/>
  <pageMargins left="0.787401575" right="0.787401575" top="0.984251969" bottom="0.984251969" header="0.4921259845" footer="0.4921259845"/>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Tabelle10">
    <tabColor indexed="52"/>
  </sheetPr>
  <dimension ref="A1:E28"/>
  <sheetViews>
    <sheetView showGridLines="0" zoomScalePageLayoutView="0" workbookViewId="0" topLeftCell="A19">
      <selection activeCell="J8" sqref="J8"/>
    </sheetView>
  </sheetViews>
  <sheetFormatPr defaultColWidth="11.421875" defaultRowHeight="12.75"/>
  <cols>
    <col min="1" max="1" width="16.140625" style="0" customWidth="1"/>
    <col min="2" max="2" width="14.140625" style="0" customWidth="1"/>
    <col min="3" max="4" width="14.421875" style="0" customWidth="1"/>
    <col min="5" max="5" width="20.8515625" style="0" customWidth="1"/>
    <col min="6" max="6" width="10.8515625" style="0" customWidth="1"/>
    <col min="7" max="8" width="14.28125" style="0" customWidth="1"/>
    <col min="10" max="10" width="11.8515625" style="0" bestFit="1" customWidth="1"/>
    <col min="11" max="11" width="12.7109375" style="0" customWidth="1"/>
    <col min="12" max="13" width="11.57421875" style="0" bestFit="1" customWidth="1"/>
  </cols>
  <sheetData>
    <row r="1" spans="1:5" ht="19.5" customHeight="1">
      <c r="A1" s="170" t="s">
        <v>374</v>
      </c>
      <c r="B1" s="171"/>
      <c r="C1" s="171"/>
      <c r="D1" s="171"/>
      <c r="E1" s="301">
        <f ca="1">TODAY()</f>
        <v>42648</v>
      </c>
    </row>
    <row r="2" spans="1:5" ht="12.75">
      <c r="A2" s="172" t="s">
        <v>383</v>
      </c>
      <c r="B2" s="172">
        <f>Deckblatt!D7</f>
      </c>
      <c r="C2" s="172" t="s">
        <v>384</v>
      </c>
      <c r="D2" s="172">
        <f>Deckblatt!D8</f>
      </c>
      <c r="E2" s="172"/>
    </row>
    <row r="3" spans="1:5" ht="12.75">
      <c r="A3" s="1"/>
      <c r="B3" s="176"/>
      <c r="C3" s="1"/>
      <c r="D3" s="1"/>
      <c r="E3" s="1"/>
    </row>
    <row r="4" spans="1:5" ht="12.75">
      <c r="A4" s="186"/>
      <c r="B4" s="186"/>
      <c r="C4" s="186"/>
      <c r="D4" s="186"/>
      <c r="E4" s="186"/>
    </row>
    <row r="5" spans="1:5" ht="31.5" customHeight="1">
      <c r="A5" s="674" t="s">
        <v>561</v>
      </c>
      <c r="B5" s="674"/>
      <c r="C5" s="674"/>
      <c r="D5" s="674"/>
      <c r="E5" s="674"/>
    </row>
    <row r="6" spans="1:5" ht="51" customHeight="1">
      <c r="A6" s="677" t="e">
        <f>'Textvorgabe Vergabe 221'!A3</f>
        <v>#N/A</v>
      </c>
      <c r="B6" s="678"/>
      <c r="C6" s="678"/>
      <c r="D6" s="678"/>
      <c r="E6" s="678"/>
    </row>
    <row r="7" spans="1:5" ht="51" customHeight="1">
      <c r="A7" s="675" t="e">
        <f>'Textvorgabe Vergabe 221'!A4</f>
        <v>#DIV/0!</v>
      </c>
      <c r="B7" s="676"/>
      <c r="C7" s="676"/>
      <c r="D7" s="676"/>
      <c r="E7" s="676"/>
    </row>
    <row r="8" spans="1:5" ht="51" customHeight="1">
      <c r="A8" s="675" t="e">
        <f>'Textvorgabe Vergabe 221'!A5</f>
        <v>#N/A</v>
      </c>
      <c r="B8" s="676"/>
      <c r="C8" s="676"/>
      <c r="D8" s="676"/>
      <c r="E8" s="676"/>
    </row>
    <row r="9" spans="1:5" ht="51" customHeight="1">
      <c r="A9" s="675" t="e">
        <f>'Textvorgabe Vergabe 221'!A6</f>
        <v>#N/A</v>
      </c>
      <c r="B9" s="676"/>
      <c r="C9" s="676"/>
      <c r="D9" s="676"/>
      <c r="E9" s="676"/>
    </row>
    <row r="10" spans="1:5" ht="51" customHeight="1">
      <c r="A10" s="675" t="e">
        <f>'Textvorgabe Vergabe 221'!A7</f>
        <v>#N/A</v>
      </c>
      <c r="B10" s="676"/>
      <c r="C10" s="676"/>
      <c r="D10" s="676"/>
      <c r="E10" s="676"/>
    </row>
    <row r="11" spans="1:5" ht="51" customHeight="1">
      <c r="A11" s="675" t="e">
        <f>'Textvorgabe Vergabe 221'!A8</f>
        <v>#DIV/0!</v>
      </c>
      <c r="B11" s="676"/>
      <c r="C11" s="676"/>
      <c r="D11" s="676"/>
      <c r="E11" s="676"/>
    </row>
    <row r="12" spans="1:5" ht="47.25" customHeight="1">
      <c r="A12" s="675" t="e">
        <f>'Textvorgabe Vergabe 221'!A9</f>
        <v>#DIV/0!</v>
      </c>
      <c r="B12" s="676"/>
      <c r="C12" s="676"/>
      <c r="D12" s="676"/>
      <c r="E12" s="676"/>
    </row>
    <row r="13" spans="1:5" ht="15" customHeight="1">
      <c r="A13" s="279"/>
      <c r="B13" s="194"/>
      <c r="C13" s="194"/>
      <c r="D13" s="194"/>
      <c r="E13" s="194"/>
    </row>
    <row r="14" spans="1:5" ht="15" customHeight="1">
      <c r="A14" s="279"/>
      <c r="B14" s="194"/>
      <c r="C14" s="194"/>
      <c r="D14" s="194"/>
      <c r="E14" s="194"/>
    </row>
    <row r="15" spans="1:5" ht="15" customHeight="1">
      <c r="A15" s="279"/>
      <c r="B15" s="194"/>
      <c r="C15" s="194"/>
      <c r="D15" s="194"/>
      <c r="E15" s="194"/>
    </row>
    <row r="16" spans="1:5" ht="15" customHeight="1">
      <c r="A16" s="279"/>
      <c r="B16" s="194"/>
      <c r="C16" s="194"/>
      <c r="D16" s="194"/>
      <c r="E16" s="194"/>
    </row>
    <row r="17" spans="1:5" ht="15" customHeight="1">
      <c r="A17" s="279"/>
      <c r="B17" s="194"/>
      <c r="C17" s="194"/>
      <c r="D17" s="194"/>
      <c r="E17" s="194"/>
    </row>
    <row r="18" spans="1:5" ht="15" customHeight="1">
      <c r="A18" s="279"/>
      <c r="B18" s="194"/>
      <c r="C18" s="194"/>
      <c r="D18" s="194"/>
      <c r="E18" s="194"/>
    </row>
    <row r="19" spans="1:5" ht="15" customHeight="1">
      <c r="A19" s="279"/>
      <c r="B19" s="194"/>
      <c r="C19" s="194"/>
      <c r="D19" s="194"/>
      <c r="E19" s="194"/>
    </row>
    <row r="20" spans="1:5" ht="15" customHeight="1">
      <c r="A20" s="279"/>
      <c r="B20" s="194"/>
      <c r="C20" s="194"/>
      <c r="D20" s="194"/>
      <c r="E20" s="194"/>
    </row>
    <row r="21" spans="1:5" ht="15" customHeight="1">
      <c r="A21" s="279"/>
      <c r="B21" s="194"/>
      <c r="C21" s="194"/>
      <c r="D21" s="194"/>
      <c r="E21" s="194"/>
    </row>
    <row r="22" spans="1:5" ht="12.75">
      <c r="A22" s="675" t="e">
        <f>'Textvorgabe Vergabe 221'!A10</f>
        <v>#N/A</v>
      </c>
      <c r="B22" s="676"/>
      <c r="C22" s="676"/>
      <c r="D22" s="676"/>
      <c r="E22" s="676"/>
    </row>
    <row r="23" spans="1:5" ht="12.75">
      <c r="A23" s="675" t="e">
        <f>'Textvorgabe Vergabe 221'!A11</f>
        <v>#N/A</v>
      </c>
      <c r="B23" s="676"/>
      <c r="C23" s="676"/>
      <c r="D23" s="676"/>
      <c r="E23" s="676"/>
    </row>
    <row r="24" spans="1:5" ht="12.75">
      <c r="A24" s="675">
        <f>'Textvorgabe Vergabe 221'!A12</f>
        <v>0</v>
      </c>
      <c r="B24" s="676"/>
      <c r="C24" s="676"/>
      <c r="D24" s="676"/>
      <c r="E24" s="676"/>
    </row>
    <row r="25" spans="1:5" ht="12.75">
      <c r="A25" s="675"/>
      <c r="B25" s="676"/>
      <c r="C25" s="676"/>
      <c r="D25" s="676"/>
      <c r="E25" s="676"/>
    </row>
    <row r="26" spans="1:5" ht="12.75">
      <c r="A26" s="675"/>
      <c r="B26" s="676"/>
      <c r="C26" s="676"/>
      <c r="D26" s="676"/>
      <c r="E26" s="676"/>
    </row>
    <row r="27" spans="1:5" ht="12.75">
      <c r="A27" s="675"/>
      <c r="B27" s="676"/>
      <c r="C27" s="676"/>
      <c r="D27" s="676"/>
      <c r="E27" s="676"/>
    </row>
    <row r="28" spans="1:5" ht="12.75">
      <c r="A28" s="675"/>
      <c r="B28" s="676"/>
      <c r="C28" s="676"/>
      <c r="D28" s="676"/>
      <c r="E28" s="676"/>
    </row>
  </sheetData>
  <sheetProtection password="9489" sheet="1" objects="1" scenarios="1" selectLockedCells="1"/>
  <mergeCells count="15">
    <mergeCell ref="A27:E27"/>
    <mergeCell ref="A28:E28"/>
    <mergeCell ref="A12:E12"/>
    <mergeCell ref="A22:E22"/>
    <mergeCell ref="A23:E23"/>
    <mergeCell ref="A24:E24"/>
    <mergeCell ref="A25:E25"/>
    <mergeCell ref="A26:E26"/>
    <mergeCell ref="A5:E5"/>
    <mergeCell ref="A11:E11"/>
    <mergeCell ref="A10:E10"/>
    <mergeCell ref="A6:E6"/>
    <mergeCell ref="A7:E7"/>
    <mergeCell ref="A8:E8"/>
    <mergeCell ref="A9:E9"/>
  </mergeCells>
  <printOptions/>
  <pageMargins left="0.787401575" right="0.787401575" top="0.984251969" bottom="0.984251969" header="0.4921259845" footer="0.4921259845"/>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Tabelle4">
    <tabColor indexed="52"/>
  </sheetPr>
  <dimension ref="A1:Y128"/>
  <sheetViews>
    <sheetView showGridLines="0" zoomScaleSheetLayoutView="100" zoomScalePageLayoutView="0" workbookViewId="0" topLeftCell="A58">
      <selection activeCell="O18" sqref="O18:P19"/>
    </sheetView>
  </sheetViews>
  <sheetFormatPr defaultColWidth="11.421875" defaultRowHeight="12.75"/>
  <cols>
    <col min="1" max="1" width="5.00390625" style="0" customWidth="1"/>
    <col min="2" max="2" width="9.28125" style="0" customWidth="1"/>
    <col min="3" max="3" width="7.421875" style="0" customWidth="1"/>
    <col min="4" max="4" width="10.00390625" style="0" customWidth="1"/>
    <col min="5" max="5" width="10.8515625" style="0" customWidth="1"/>
    <col min="6" max="6" width="1.1484375" style="0" customWidth="1"/>
    <col min="7" max="7" width="12.28125" style="0" bestFit="1" customWidth="1"/>
    <col min="8" max="8" width="9.140625" style="0" customWidth="1"/>
    <col min="9" max="9" width="4.8515625" style="0" customWidth="1"/>
    <col min="10" max="10" width="1.421875" style="0" customWidth="1"/>
    <col min="11" max="11" width="11.57421875" style="0" customWidth="1"/>
    <col min="12" max="12" width="1.57421875" style="0" customWidth="1"/>
    <col min="13" max="13" width="0.42578125" style="0" customWidth="1"/>
    <col min="14" max="14" width="6.7109375" style="0" customWidth="1"/>
    <col min="15" max="15" width="7.7109375" style="0" customWidth="1"/>
    <col min="16" max="16" width="4.8515625" style="0" customWidth="1"/>
    <col min="17" max="18" width="11.7109375" style="0" bestFit="1" customWidth="1"/>
  </cols>
  <sheetData>
    <row r="1" spans="1:16" ht="20.25">
      <c r="A1" s="495"/>
      <c r="B1" s="495"/>
      <c r="C1" s="495"/>
      <c r="D1" s="495"/>
      <c r="E1" s="495"/>
      <c r="F1" s="495"/>
      <c r="G1" s="495"/>
      <c r="H1" s="288"/>
      <c r="I1" s="288"/>
      <c r="J1" s="288"/>
      <c r="K1" s="288"/>
      <c r="L1" s="494"/>
      <c r="M1" s="494"/>
      <c r="N1" s="722">
        <v>222</v>
      </c>
      <c r="O1" s="722"/>
      <c r="P1" s="722"/>
    </row>
    <row r="2" spans="1:17" ht="18" customHeight="1">
      <c r="A2" s="327">
        <f>Deckblatt!D5</f>
        <v>0</v>
      </c>
      <c r="B2" s="328"/>
      <c r="C2" s="328"/>
      <c r="D2" s="328"/>
      <c r="E2" s="328"/>
      <c r="F2" s="328"/>
      <c r="G2" s="328"/>
      <c r="H2" s="723" t="s">
        <v>453</v>
      </c>
      <c r="I2" s="724"/>
      <c r="J2" s="724"/>
      <c r="K2" s="724"/>
      <c r="L2" s="724"/>
      <c r="M2" s="724"/>
      <c r="N2" s="725"/>
      <c r="O2" s="725"/>
      <c r="P2" s="725"/>
      <c r="Q2" s="290"/>
    </row>
    <row r="3" spans="1:16" ht="12.75">
      <c r="A3" s="504" t="s">
        <v>49</v>
      </c>
      <c r="B3" s="504"/>
      <c r="C3" s="504"/>
      <c r="D3" s="504"/>
      <c r="E3" s="504"/>
      <c r="F3" s="496"/>
      <c r="G3" s="291"/>
      <c r="H3" s="277"/>
      <c r="I3" s="720" t="s">
        <v>48</v>
      </c>
      <c r="J3" s="720"/>
      <c r="K3" s="720"/>
      <c r="L3" s="720"/>
      <c r="M3" s="574"/>
      <c r="N3" s="715" t="s">
        <v>441</v>
      </c>
      <c r="O3" s="719"/>
      <c r="P3" s="719"/>
    </row>
    <row r="4" spans="1:16" ht="12.75">
      <c r="A4" s="505">
        <f>Deckblatt!D8</f>
      </c>
      <c r="B4" s="717"/>
      <c r="C4" s="717"/>
      <c r="D4" s="717"/>
      <c r="E4" s="717"/>
      <c r="F4" s="717"/>
      <c r="G4" s="280"/>
      <c r="H4" s="313"/>
      <c r="I4" s="721">
        <f>Deckblatt!D7</f>
      </c>
      <c r="J4" s="720"/>
      <c r="K4" s="720"/>
      <c r="L4" s="720"/>
      <c r="M4" s="574"/>
      <c r="N4" s="507">
        <f ca="1">TODAY()</f>
        <v>42648</v>
      </c>
      <c r="O4" s="714"/>
      <c r="P4" s="715"/>
    </row>
    <row r="5" spans="1:16" ht="12.75">
      <c r="A5" s="718" t="s">
        <v>442</v>
      </c>
      <c r="B5" s="714"/>
      <c r="C5" s="714"/>
      <c r="D5" s="714"/>
      <c r="E5" s="714"/>
      <c r="F5" s="714"/>
      <c r="G5" s="714"/>
      <c r="H5" s="717"/>
      <c r="I5" s="717"/>
      <c r="J5" s="717"/>
      <c r="K5" s="717"/>
      <c r="L5" s="717"/>
      <c r="M5" s="717"/>
      <c r="N5" s="714"/>
      <c r="O5" s="714"/>
      <c r="P5" s="715"/>
    </row>
    <row r="6" spans="1:16" ht="19.5" customHeight="1">
      <c r="A6" s="499">
        <f>Deckblatt!D6</f>
      </c>
      <c r="B6" s="500"/>
      <c r="C6" s="500"/>
      <c r="D6" s="500"/>
      <c r="E6" s="500"/>
      <c r="F6" s="500"/>
      <c r="G6" s="500"/>
      <c r="H6" s="500"/>
      <c r="I6" s="500"/>
      <c r="J6" s="500"/>
      <c r="K6" s="500"/>
      <c r="L6" s="500"/>
      <c r="M6" s="500"/>
      <c r="N6" s="500"/>
      <c r="O6" s="500"/>
      <c r="P6" s="501"/>
    </row>
    <row r="7" spans="1:16" ht="12.75">
      <c r="A7" s="716" t="s">
        <v>443</v>
      </c>
      <c r="B7" s="717"/>
      <c r="C7" s="717"/>
      <c r="D7" s="717"/>
      <c r="E7" s="717"/>
      <c r="F7" s="717"/>
      <c r="G7" s="305"/>
      <c r="H7" s="305"/>
      <c r="I7" s="305"/>
      <c r="J7" s="305"/>
      <c r="K7" s="305"/>
      <c r="L7" s="305"/>
      <c r="M7" s="305"/>
      <c r="N7" s="714"/>
      <c r="O7" s="714"/>
      <c r="P7" s="715"/>
    </row>
    <row r="8" spans="1:16" ht="12.75">
      <c r="A8" s="702">
        <f>Deckblatt!E10</f>
        <v>0</v>
      </c>
      <c r="B8" s="500"/>
      <c r="C8" s="500"/>
      <c r="D8" s="500"/>
      <c r="E8" s="500"/>
      <c r="F8" s="500"/>
      <c r="G8" s="500"/>
      <c r="H8" s="500"/>
      <c r="I8" s="500"/>
      <c r="J8" s="500"/>
      <c r="K8" s="500"/>
      <c r="L8" s="500"/>
      <c r="M8" s="500"/>
      <c r="N8" s="500"/>
      <c r="O8" s="500"/>
      <c r="P8" s="501"/>
    </row>
    <row r="9" spans="1:25" ht="9" customHeight="1">
      <c r="A9" s="306"/>
      <c r="B9" s="307"/>
      <c r="C9" s="307"/>
      <c r="D9" s="308"/>
      <c r="E9" s="308"/>
      <c r="F9" s="308"/>
      <c r="G9" s="308"/>
      <c r="H9" s="703"/>
      <c r="I9" s="703"/>
      <c r="J9" s="703"/>
      <c r="K9" s="703"/>
      <c r="L9" s="703"/>
      <c r="M9" s="306"/>
      <c r="N9" s="306"/>
      <c r="O9" s="307"/>
      <c r="P9" s="307"/>
      <c r="S9" s="118"/>
      <c r="T9" s="118"/>
      <c r="U9" s="118"/>
      <c r="V9" s="118"/>
      <c r="W9" s="118"/>
      <c r="X9" s="118"/>
      <c r="Y9" s="118"/>
    </row>
    <row r="10" spans="1:25" ht="19.5" customHeight="1">
      <c r="A10" s="309" t="s">
        <v>454</v>
      </c>
      <c r="B10" s="306"/>
      <c r="C10" s="306"/>
      <c r="D10" s="306"/>
      <c r="E10" s="306"/>
      <c r="F10" s="306"/>
      <c r="G10" s="306"/>
      <c r="H10" s="306"/>
      <c r="I10" s="306"/>
      <c r="J10" s="306"/>
      <c r="K10" s="306"/>
      <c r="L10" s="310"/>
      <c r="M10" s="310"/>
      <c r="N10" s="309"/>
      <c r="O10" s="306"/>
      <c r="P10" s="306"/>
      <c r="S10" s="118"/>
      <c r="T10" s="118"/>
      <c r="U10" s="118"/>
      <c r="V10" s="118"/>
      <c r="W10" s="118"/>
      <c r="X10" s="118"/>
      <c r="Y10" s="118"/>
    </row>
    <row r="11" spans="1:25" ht="12.75" customHeight="1">
      <c r="A11" s="311"/>
      <c r="B11" s="311"/>
      <c r="C11" s="311"/>
      <c r="D11" s="311"/>
      <c r="E11" s="311"/>
      <c r="F11" s="311"/>
      <c r="G11" s="311"/>
      <c r="H11" s="311"/>
      <c r="I11" s="311"/>
      <c r="J11" s="311"/>
      <c r="K11" s="312"/>
      <c r="L11" s="311"/>
      <c r="M11" s="312"/>
      <c r="N11" s="312"/>
      <c r="O11" s="311"/>
      <c r="P11" s="306"/>
      <c r="S11" s="118"/>
      <c r="T11" s="118"/>
      <c r="U11" s="118"/>
      <c r="V11" s="118"/>
      <c r="W11" s="118"/>
      <c r="X11" s="118"/>
      <c r="Y11" s="118"/>
    </row>
    <row r="12" spans="1:25" ht="12.75" customHeight="1">
      <c r="A12" s="704" t="s">
        <v>53</v>
      </c>
      <c r="B12" s="706" t="s">
        <v>4</v>
      </c>
      <c r="C12" s="707"/>
      <c r="D12" s="707"/>
      <c r="E12" s="707"/>
      <c r="F12" s="707"/>
      <c r="G12" s="707"/>
      <c r="H12" s="92"/>
      <c r="I12" s="710"/>
      <c r="J12" s="316"/>
      <c r="K12" s="26"/>
      <c r="L12" s="303"/>
      <c r="M12" s="712"/>
      <c r="N12" s="26"/>
      <c r="O12" s="687" t="s">
        <v>455</v>
      </c>
      <c r="P12" s="498"/>
      <c r="R12" s="125"/>
      <c r="S12" s="118" t="s">
        <v>83</v>
      </c>
      <c r="T12" s="118"/>
      <c r="U12" s="118"/>
      <c r="V12" s="118"/>
      <c r="W12" s="118"/>
      <c r="X12" s="118"/>
      <c r="Y12" s="118"/>
    </row>
    <row r="13" spans="1:25" ht="12.75">
      <c r="A13" s="705"/>
      <c r="B13" s="708"/>
      <c r="C13" s="709"/>
      <c r="D13" s="709"/>
      <c r="E13" s="709"/>
      <c r="F13" s="709"/>
      <c r="G13" s="709"/>
      <c r="H13" s="93"/>
      <c r="I13" s="711"/>
      <c r="J13" s="317"/>
      <c r="K13" s="30"/>
      <c r="L13" s="304"/>
      <c r="M13" s="713"/>
      <c r="N13" s="30"/>
      <c r="O13" s="688"/>
      <c r="P13" s="511"/>
      <c r="R13" s="125"/>
      <c r="S13" s="118" t="s">
        <v>77</v>
      </c>
      <c r="T13" s="118" t="s">
        <v>78</v>
      </c>
      <c r="U13" s="118"/>
      <c r="V13" s="118"/>
      <c r="W13" s="118"/>
      <c r="X13" s="118"/>
      <c r="Y13" s="118"/>
    </row>
    <row r="14" spans="1:25" ht="12.75">
      <c r="A14" s="322" t="s">
        <v>5</v>
      </c>
      <c r="B14" s="87" t="s">
        <v>6</v>
      </c>
      <c r="C14" s="68"/>
      <c r="D14" s="68"/>
      <c r="E14" s="68"/>
      <c r="F14" s="68"/>
      <c r="G14" s="68"/>
      <c r="H14" s="68"/>
      <c r="I14" s="68"/>
      <c r="J14" s="314"/>
      <c r="K14" s="19"/>
      <c r="L14" s="753">
        <f>O14</f>
        <v>0</v>
      </c>
      <c r="M14" s="68"/>
      <c r="N14" s="19"/>
      <c r="O14" s="552"/>
      <c r="P14" s="581"/>
      <c r="R14" s="125"/>
      <c r="S14" s="118" t="e">
        <f>'Vorgabewerte Vergabe'!J6</f>
        <v>#N/A</v>
      </c>
      <c r="T14" s="118" t="e">
        <f>'Vorgabewerte Vergabe'!K6</f>
        <v>#N/A</v>
      </c>
      <c r="U14" s="118"/>
      <c r="V14" s="118"/>
      <c r="W14" s="118"/>
      <c r="X14" s="118"/>
      <c r="Y14" s="118"/>
    </row>
    <row r="15" spans="1:25" ht="12.75">
      <c r="A15" s="323"/>
      <c r="B15" s="94" t="s">
        <v>56</v>
      </c>
      <c r="C15" s="95"/>
      <c r="D15" s="95"/>
      <c r="E15" s="95"/>
      <c r="F15" s="95"/>
      <c r="G15" s="96"/>
      <c r="H15" s="96"/>
      <c r="I15" s="68"/>
      <c r="J15" s="314"/>
      <c r="K15" s="19"/>
      <c r="L15" s="753"/>
      <c r="M15" s="68"/>
      <c r="N15" s="19"/>
      <c r="O15" s="554"/>
      <c r="P15" s="583"/>
      <c r="R15" s="125"/>
      <c r="S15" s="118"/>
      <c r="T15" s="118"/>
      <c r="U15" s="118"/>
      <c r="V15" s="118"/>
      <c r="W15" s="118"/>
      <c r="X15" s="118"/>
      <c r="Y15" s="118"/>
    </row>
    <row r="16" spans="1:25" ht="12.75">
      <c r="A16" s="324" t="s">
        <v>7</v>
      </c>
      <c r="B16" s="77" t="s">
        <v>629</v>
      </c>
      <c r="C16" s="78"/>
      <c r="D16" s="78"/>
      <c r="E16" s="78"/>
      <c r="F16" s="78"/>
      <c r="G16" s="78"/>
      <c r="H16" s="78"/>
      <c r="I16" s="683"/>
      <c r="J16" s="318"/>
      <c r="K16" s="26"/>
      <c r="L16" s="685" t="e">
        <f>O16/O14*100</f>
        <v>#DIV/0!</v>
      </c>
      <c r="M16" s="697"/>
      <c r="N16" s="26"/>
      <c r="O16" s="552"/>
      <c r="P16" s="581"/>
      <c r="R16" s="125"/>
      <c r="S16" s="118" t="e">
        <f>'Vorgabewerte Vergabe'!L6</f>
        <v>#N/A</v>
      </c>
      <c r="T16" s="118" t="e">
        <f>'Vorgabewerte Vergabe'!M6</f>
        <v>#N/A</v>
      </c>
      <c r="U16" s="118"/>
      <c r="V16" s="118"/>
      <c r="W16" s="118"/>
      <c r="X16" s="118"/>
      <c r="Y16" s="118"/>
    </row>
    <row r="17" spans="1:25" ht="12.75">
      <c r="A17" s="323"/>
      <c r="B17" s="962" t="s">
        <v>632</v>
      </c>
      <c r="C17" s="95"/>
      <c r="D17" s="95"/>
      <c r="E17" s="95"/>
      <c r="F17" s="95"/>
      <c r="G17" s="96"/>
      <c r="H17" s="96"/>
      <c r="I17" s="684"/>
      <c r="J17" s="319"/>
      <c r="K17" s="30"/>
      <c r="L17" s="686"/>
      <c r="M17" s="698"/>
      <c r="N17" s="30"/>
      <c r="O17" s="554"/>
      <c r="P17" s="583"/>
      <c r="R17" s="125"/>
      <c r="S17" s="118"/>
      <c r="T17" s="118"/>
      <c r="U17" s="118"/>
      <c r="V17" s="118"/>
      <c r="W17" s="118"/>
      <c r="X17" s="118"/>
      <c r="Y17" s="118"/>
    </row>
    <row r="18" spans="1:25" ht="12.75">
      <c r="A18" s="324" t="s">
        <v>9</v>
      </c>
      <c r="B18" s="77" t="s">
        <v>10</v>
      </c>
      <c r="C18" s="78"/>
      <c r="D18" s="78"/>
      <c r="E18" s="78"/>
      <c r="F18" s="78"/>
      <c r="G18" s="78"/>
      <c r="H18" s="78"/>
      <c r="I18" s="761"/>
      <c r="J18" s="315"/>
      <c r="K18" s="19"/>
      <c r="L18" s="753" t="e">
        <f>O18/O14*100</f>
        <v>#DIV/0!</v>
      </c>
      <c r="M18" s="754"/>
      <c r="N18" s="19"/>
      <c r="O18" s="552"/>
      <c r="P18" s="581"/>
      <c r="R18" s="125"/>
      <c r="S18" s="118" t="e">
        <f>'Vorgabewerte Vergabe'!N6</f>
        <v>#N/A</v>
      </c>
      <c r="T18" s="118" t="e">
        <f>'Vorgabewerte Vergabe'!O6</f>
        <v>#N/A</v>
      </c>
      <c r="U18" s="118"/>
      <c r="V18" s="118"/>
      <c r="W18" s="118"/>
      <c r="X18" s="118"/>
      <c r="Y18" s="118"/>
    </row>
    <row r="19" spans="1:25" ht="13.5" thickBot="1">
      <c r="A19" s="323"/>
      <c r="B19" s="98" t="s">
        <v>157</v>
      </c>
      <c r="C19" s="96"/>
      <c r="D19" s="68"/>
      <c r="E19" s="68"/>
      <c r="F19" s="68"/>
      <c r="G19" s="82"/>
      <c r="H19" s="82"/>
      <c r="I19" s="761"/>
      <c r="J19" s="315"/>
      <c r="K19" s="19"/>
      <c r="L19" s="753"/>
      <c r="M19" s="754"/>
      <c r="N19" s="19"/>
      <c r="O19" s="699"/>
      <c r="P19" s="700"/>
      <c r="R19" s="125"/>
      <c r="S19" s="118"/>
      <c r="T19" s="118"/>
      <c r="U19" s="118"/>
      <c r="V19" s="118"/>
      <c r="W19" s="118"/>
      <c r="X19" s="118"/>
      <c r="Y19" s="118"/>
    </row>
    <row r="20" spans="1:25" ht="12.75">
      <c r="A20" s="324" t="s">
        <v>11</v>
      </c>
      <c r="B20" s="77" t="s">
        <v>12</v>
      </c>
      <c r="C20" s="78"/>
      <c r="D20" s="78"/>
      <c r="E20" s="78"/>
      <c r="F20" s="78"/>
      <c r="G20" s="68"/>
      <c r="H20" s="68"/>
      <c r="I20" s="78"/>
      <c r="J20" s="78"/>
      <c r="K20" s="26"/>
      <c r="L20" s="759"/>
      <c r="M20" s="697"/>
      <c r="N20" s="26"/>
      <c r="O20" s="679">
        <f>SUM(O14:O19)</f>
        <v>0</v>
      </c>
      <c r="P20" s="680"/>
      <c r="R20" s="125"/>
      <c r="S20" s="118"/>
      <c r="T20" s="118"/>
      <c r="U20" s="118"/>
      <c r="V20" s="118"/>
      <c r="W20" s="118"/>
      <c r="X20" s="118"/>
      <c r="Y20" s="118"/>
    </row>
    <row r="21" spans="1:25" ht="13.5" thickBot="1">
      <c r="A21" s="325"/>
      <c r="B21" s="94" t="s">
        <v>59</v>
      </c>
      <c r="C21" s="95"/>
      <c r="D21" s="82"/>
      <c r="E21" s="82"/>
      <c r="F21" s="82"/>
      <c r="G21" s="82"/>
      <c r="H21" s="82"/>
      <c r="I21" s="82"/>
      <c r="J21" s="82"/>
      <c r="K21" s="30"/>
      <c r="L21" s="760"/>
      <c r="M21" s="698"/>
      <c r="N21" s="82"/>
      <c r="O21" s="681"/>
      <c r="P21" s="682"/>
      <c r="R21" s="125"/>
      <c r="S21" s="118"/>
      <c r="T21" s="118"/>
      <c r="U21" s="118"/>
      <c r="V21" s="118"/>
      <c r="W21" s="118"/>
      <c r="X21" s="118"/>
      <c r="Y21" s="118"/>
    </row>
    <row r="22" spans="1:25" ht="12.75">
      <c r="A22" s="78"/>
      <c r="B22" s="96"/>
      <c r="C22" s="96"/>
      <c r="D22" s="68"/>
      <c r="E22" s="68"/>
      <c r="F22" s="68"/>
      <c r="G22" s="68"/>
      <c r="H22" s="68"/>
      <c r="I22" s="68"/>
      <c r="J22" s="68"/>
      <c r="K22" s="97"/>
      <c r="L22" s="99"/>
      <c r="M22" s="57"/>
      <c r="N22" s="55"/>
      <c r="O22" s="103"/>
      <c r="R22" s="125"/>
      <c r="S22" s="118"/>
      <c r="T22" s="118"/>
      <c r="U22" s="118"/>
      <c r="V22" s="118"/>
      <c r="W22" s="118"/>
      <c r="X22" s="118"/>
      <c r="Y22" s="118"/>
    </row>
    <row r="23" spans="1:25" ht="12.75">
      <c r="A23" s="68" t="s">
        <v>158</v>
      </c>
      <c r="B23" s="96"/>
      <c r="C23" s="96"/>
      <c r="D23" s="68"/>
      <c r="E23" s="68"/>
      <c r="F23" s="68"/>
      <c r="G23" s="68"/>
      <c r="H23" s="68"/>
      <c r="I23" s="68"/>
      <c r="J23" s="68"/>
      <c r="K23" s="97"/>
      <c r="L23" s="99"/>
      <c r="M23" s="57"/>
      <c r="N23" s="55"/>
      <c r="O23" s="55"/>
      <c r="R23" s="125"/>
      <c r="S23" s="118"/>
      <c r="T23" s="118"/>
      <c r="U23" s="118"/>
      <c r="V23" s="118"/>
      <c r="W23" s="118"/>
      <c r="X23" s="118"/>
      <c r="Y23" s="118"/>
    </row>
    <row r="24" spans="1:25" ht="12.75">
      <c r="A24" s="82"/>
      <c r="B24" s="96"/>
      <c r="C24" s="96"/>
      <c r="D24" s="68"/>
      <c r="E24" s="68"/>
      <c r="F24" s="68"/>
      <c r="G24" s="68"/>
      <c r="H24" s="68"/>
      <c r="I24" s="68"/>
      <c r="J24" s="68"/>
      <c r="K24" s="97"/>
      <c r="L24" s="99"/>
      <c r="M24" s="57"/>
      <c r="N24" s="55"/>
      <c r="O24" s="55"/>
      <c r="R24" s="125"/>
      <c r="S24" s="118"/>
      <c r="T24" s="118"/>
      <c r="U24" s="118"/>
      <c r="V24" s="118"/>
      <c r="W24" s="118"/>
      <c r="X24" s="118"/>
      <c r="Y24" s="118"/>
    </row>
    <row r="25" spans="1:25" ht="12.75">
      <c r="A25" s="326" t="s">
        <v>13</v>
      </c>
      <c r="B25" s="77" t="s">
        <v>456</v>
      </c>
      <c r="C25" s="78"/>
      <c r="D25" s="78"/>
      <c r="E25" s="78"/>
      <c r="F25" s="78"/>
      <c r="G25" s="26"/>
      <c r="H25" s="701" t="s">
        <v>55</v>
      </c>
      <c r="I25" s="544"/>
      <c r="J25" s="538"/>
      <c r="K25" s="691" t="s">
        <v>159</v>
      </c>
      <c r="L25" s="692"/>
      <c r="M25" s="692"/>
      <c r="N25" s="692"/>
      <c r="O25" s="85"/>
      <c r="P25" s="20"/>
      <c r="R25" s="125"/>
      <c r="S25" s="118"/>
      <c r="T25" s="118"/>
      <c r="U25" s="118"/>
      <c r="V25" s="118"/>
      <c r="W25" s="118"/>
      <c r="X25" s="118"/>
      <c r="Y25" s="118"/>
    </row>
    <row r="26" spans="1:25" ht="12.75">
      <c r="A26" s="326"/>
      <c r="B26" s="87"/>
      <c r="C26" s="68"/>
      <c r="D26" s="68"/>
      <c r="E26" s="68"/>
      <c r="F26" s="68"/>
      <c r="G26" s="181"/>
      <c r="H26" s="695"/>
      <c r="I26" s="696"/>
      <c r="J26" s="344"/>
      <c r="K26" s="133"/>
      <c r="L26" s="179"/>
      <c r="M26" s="97"/>
      <c r="N26" s="97"/>
      <c r="O26" s="87"/>
      <c r="P26" s="28"/>
      <c r="S26" s="118"/>
      <c r="T26" s="118"/>
      <c r="U26" s="118"/>
      <c r="V26" s="118"/>
      <c r="W26" s="118"/>
      <c r="X26" s="118"/>
      <c r="Y26" s="118"/>
    </row>
    <row r="27" spans="1:25" ht="13.5" thickBot="1">
      <c r="A27" s="326"/>
      <c r="B27" s="98" t="s">
        <v>457</v>
      </c>
      <c r="C27" s="96"/>
      <c r="D27" s="68"/>
      <c r="E27" s="68"/>
      <c r="F27" s="68"/>
      <c r="G27" s="30"/>
      <c r="H27" s="689">
        <f>O20</f>
        <v>0</v>
      </c>
      <c r="I27" s="545"/>
      <c r="J27" s="690"/>
      <c r="K27" s="693">
        <f>N37</f>
        <v>0</v>
      </c>
      <c r="L27" s="694"/>
      <c r="M27" s="694"/>
      <c r="N27" s="694"/>
      <c r="O27" s="650">
        <f>H27*K27/100</f>
        <v>0</v>
      </c>
      <c r="P27" s="549"/>
      <c r="S27" s="118"/>
      <c r="T27" s="118"/>
      <c r="U27" s="118"/>
      <c r="V27" s="118"/>
      <c r="W27" s="118"/>
      <c r="X27" s="118"/>
      <c r="Y27" s="118"/>
    </row>
    <row r="28" spans="1:25" ht="12.75">
      <c r="A28" s="324" t="s">
        <v>62</v>
      </c>
      <c r="B28" s="77" t="s">
        <v>14</v>
      </c>
      <c r="C28" s="78"/>
      <c r="D28" s="78"/>
      <c r="E28" s="78"/>
      <c r="F28" s="78"/>
      <c r="G28" s="78"/>
      <c r="H28" s="78"/>
      <c r="I28" s="78"/>
      <c r="J28" s="78"/>
      <c r="K28" s="26"/>
      <c r="L28" s="685"/>
      <c r="M28" s="78"/>
      <c r="N28" s="78"/>
      <c r="O28" s="320"/>
      <c r="P28" s="321"/>
      <c r="S28" s="118"/>
      <c r="T28" s="118"/>
      <c r="U28" s="118"/>
      <c r="V28" s="118"/>
      <c r="W28" s="118"/>
      <c r="X28" s="118"/>
      <c r="Y28" s="118"/>
    </row>
    <row r="29" spans="1:25" ht="13.5" thickBot="1">
      <c r="A29" s="62"/>
      <c r="B29" s="94" t="s">
        <v>160</v>
      </c>
      <c r="C29" s="95"/>
      <c r="D29" s="82"/>
      <c r="E29" s="82"/>
      <c r="F29" s="82"/>
      <c r="G29" s="82"/>
      <c r="H29" s="82"/>
      <c r="I29" s="82"/>
      <c r="J29" s="82"/>
      <c r="K29" s="30"/>
      <c r="L29" s="686"/>
      <c r="M29" s="82"/>
      <c r="N29" s="82"/>
      <c r="O29" s="735">
        <f>O20+O27</f>
        <v>0</v>
      </c>
      <c r="P29" s="682"/>
      <c r="S29" s="118"/>
      <c r="T29" s="118"/>
      <c r="U29" s="118"/>
      <c r="V29" s="118"/>
      <c r="W29" s="118"/>
      <c r="X29" s="118"/>
      <c r="Y29" s="118"/>
    </row>
    <row r="30" spans="1:25" ht="12.75">
      <c r="A30" s="68"/>
      <c r="B30" s="96"/>
      <c r="C30" s="96"/>
      <c r="D30" s="68"/>
      <c r="E30" s="68"/>
      <c r="F30" s="68"/>
      <c r="G30" s="68"/>
      <c r="H30" s="68"/>
      <c r="I30" s="68"/>
      <c r="J30" s="68"/>
      <c r="K30" s="133"/>
      <c r="L30" s="179"/>
      <c r="M30" s="68"/>
      <c r="N30" s="68"/>
      <c r="O30" s="133"/>
      <c r="P30" s="19"/>
      <c r="S30" s="118"/>
      <c r="T30" s="118"/>
      <c r="U30" s="118"/>
      <c r="V30" s="118"/>
      <c r="W30" s="118"/>
      <c r="X30" s="118"/>
      <c r="Y30" s="118"/>
    </row>
    <row r="31" spans="1:25" ht="12.75">
      <c r="A31" s="68"/>
      <c r="B31" s="96"/>
      <c r="C31" s="96"/>
      <c r="D31" s="68"/>
      <c r="E31" s="68"/>
      <c r="F31" s="68"/>
      <c r="G31" s="68"/>
      <c r="H31" s="68"/>
      <c r="I31" s="68"/>
      <c r="J31" s="68"/>
      <c r="K31" s="133"/>
      <c r="L31" s="179"/>
      <c r="M31" s="68"/>
      <c r="N31" s="55"/>
      <c r="O31" s="55"/>
      <c r="S31" s="118"/>
      <c r="T31" s="118"/>
      <c r="U31" s="118"/>
      <c r="V31" s="118"/>
      <c r="W31" s="118"/>
      <c r="X31" s="118"/>
      <c r="Y31" s="118"/>
    </row>
    <row r="32" spans="1:25" ht="12.75">
      <c r="A32" s="68" t="s">
        <v>389</v>
      </c>
      <c r="B32" s="96"/>
      <c r="C32" s="96"/>
      <c r="D32" s="68"/>
      <c r="E32" s="68"/>
      <c r="F32" s="68"/>
      <c r="G32" s="68"/>
      <c r="H32" s="68"/>
      <c r="I32" s="68"/>
      <c r="J32" s="68"/>
      <c r="K32" s="133"/>
      <c r="L32" s="179"/>
      <c r="M32" s="68"/>
      <c r="N32" s="55"/>
      <c r="O32" s="55"/>
      <c r="R32" s="19"/>
      <c r="S32" s="182"/>
      <c r="T32" s="182"/>
      <c r="U32" s="182"/>
      <c r="V32" s="118"/>
      <c r="W32" s="118"/>
      <c r="X32" s="118"/>
      <c r="Y32" s="118"/>
    </row>
    <row r="33" spans="1:25" ht="18" customHeight="1">
      <c r="A33" s="55"/>
      <c r="B33" s="55"/>
      <c r="C33" s="55"/>
      <c r="D33" s="55"/>
      <c r="E33" s="55"/>
      <c r="F33" s="55"/>
      <c r="G33" s="55"/>
      <c r="H33" s="55"/>
      <c r="I33" s="55"/>
      <c r="J33" s="55"/>
      <c r="K33" s="55"/>
      <c r="L33" s="55"/>
      <c r="M33" s="55"/>
      <c r="N33" s="55"/>
      <c r="O33" s="55"/>
      <c r="P33" s="55"/>
      <c r="Q33" s="55"/>
      <c r="R33" s="19"/>
      <c r="S33" s="182"/>
      <c r="T33" s="182"/>
      <c r="U33" s="182"/>
      <c r="V33" s="118"/>
      <c r="W33" s="118"/>
      <c r="X33" s="118"/>
      <c r="Y33" s="118"/>
    </row>
    <row r="34" spans="1:25" ht="22.5" customHeight="1">
      <c r="A34" s="787" t="s">
        <v>24</v>
      </c>
      <c r="B34" s="788"/>
      <c r="C34" s="788"/>
      <c r="D34" s="788"/>
      <c r="E34" s="788"/>
      <c r="F34" s="788"/>
      <c r="G34" s="817"/>
      <c r="H34" s="757" t="s">
        <v>120</v>
      </c>
      <c r="I34" s="758"/>
      <c r="J34" s="757" t="s">
        <v>121</v>
      </c>
      <c r="K34" s="758"/>
      <c r="L34" s="56"/>
      <c r="M34" s="57"/>
      <c r="N34" s="726" t="s">
        <v>122</v>
      </c>
      <c r="O34" s="727"/>
      <c r="P34" s="728"/>
      <c r="Q34" s="55"/>
      <c r="R34" s="19"/>
      <c r="S34" s="182"/>
      <c r="T34" s="182"/>
      <c r="U34" s="182"/>
      <c r="V34" s="118"/>
      <c r="W34" s="118"/>
      <c r="X34" s="118"/>
      <c r="Y34" s="118"/>
    </row>
    <row r="35" spans="1:25" ht="12.75">
      <c r="A35" s="58" t="s">
        <v>15</v>
      </c>
      <c r="B35" s="732" t="s">
        <v>123</v>
      </c>
      <c r="C35" s="733"/>
      <c r="D35" s="733"/>
      <c r="E35" s="733"/>
      <c r="F35" s="733"/>
      <c r="G35" s="733"/>
      <c r="H35" s="733"/>
      <c r="I35" s="733"/>
      <c r="J35" s="733"/>
      <c r="K35" s="734"/>
      <c r="L35" s="56"/>
      <c r="M35" s="57"/>
      <c r="N35" s="729"/>
      <c r="O35" s="730"/>
      <c r="P35" s="731"/>
      <c r="Q35" s="55"/>
      <c r="R35" s="19"/>
      <c r="S35" s="182"/>
      <c r="T35" s="182"/>
      <c r="U35" s="182"/>
      <c r="V35" s="118"/>
      <c r="W35" s="118"/>
      <c r="X35" s="118"/>
      <c r="Y35" s="118"/>
    </row>
    <row r="36" spans="1:25" ht="12.75">
      <c r="A36" s="324" t="s">
        <v>18</v>
      </c>
      <c r="B36" s="801" t="s">
        <v>26</v>
      </c>
      <c r="C36" s="802"/>
      <c r="D36" s="802"/>
      <c r="E36" s="802"/>
      <c r="F36" s="802"/>
      <c r="G36" s="803"/>
      <c r="H36" s="90"/>
      <c r="I36" s="91"/>
      <c r="J36" s="701"/>
      <c r="K36" s="771"/>
      <c r="L36" s="60"/>
      <c r="M36" s="55"/>
      <c r="N36" s="107" t="s">
        <v>32</v>
      </c>
      <c r="O36" s="736" t="s">
        <v>33</v>
      </c>
      <c r="P36" s="537"/>
      <c r="Q36" s="55"/>
      <c r="R36" s="19"/>
      <c r="S36" s="182"/>
      <c r="T36" s="182"/>
      <c r="U36" s="182"/>
      <c r="V36" s="118"/>
      <c r="W36" s="118"/>
      <c r="X36" s="118"/>
      <c r="Y36" s="118"/>
    </row>
    <row r="37" spans="1:23" ht="12.75">
      <c r="A37" s="325"/>
      <c r="B37" s="804" t="s">
        <v>124</v>
      </c>
      <c r="C37" s="805"/>
      <c r="D37" s="805"/>
      <c r="E37" s="805"/>
      <c r="F37" s="805"/>
      <c r="G37" s="806"/>
      <c r="H37" s="590"/>
      <c r="I37" s="811"/>
      <c r="J37" s="695"/>
      <c r="K37" s="772"/>
      <c r="L37" s="813" t="s">
        <v>161</v>
      </c>
      <c r="M37" s="549"/>
      <c r="N37" s="749">
        <f>IF(H37=0,0,O37/H37*100)</f>
        <v>0</v>
      </c>
      <c r="O37" s="590"/>
      <c r="P37" s="591"/>
      <c r="Q37" s="55"/>
      <c r="R37" s="19"/>
      <c r="S37" s="182"/>
      <c r="T37" s="182"/>
      <c r="U37" s="182"/>
      <c r="V37" s="118"/>
      <c r="W37" s="118"/>
    </row>
    <row r="38" spans="1:23" ht="12.75">
      <c r="A38" s="323"/>
      <c r="B38" s="104">
        <f>O20</f>
        <v>0</v>
      </c>
      <c r="C38" s="63" t="s">
        <v>161</v>
      </c>
      <c r="D38" s="807" t="str">
        <f>IF(B38=0," ",H37/B38)</f>
        <v> </v>
      </c>
      <c r="E38" s="807"/>
      <c r="F38" s="64"/>
      <c r="G38" s="65"/>
      <c r="H38" s="812"/>
      <c r="I38" s="555"/>
      <c r="J38" s="695"/>
      <c r="K38" s="772"/>
      <c r="L38" s="814"/>
      <c r="M38" s="549"/>
      <c r="N38" s="750"/>
      <c r="O38" s="568"/>
      <c r="P38" s="569"/>
      <c r="Q38" s="55"/>
      <c r="R38" s="19"/>
      <c r="S38" s="182"/>
      <c r="T38" s="182"/>
      <c r="U38" s="182"/>
      <c r="V38" s="118"/>
      <c r="W38" s="118"/>
    </row>
    <row r="39" spans="1:23" ht="12.75">
      <c r="A39" s="324" t="s">
        <v>20</v>
      </c>
      <c r="B39" s="808" t="s">
        <v>34</v>
      </c>
      <c r="C39" s="809"/>
      <c r="D39" s="809"/>
      <c r="E39" s="809"/>
      <c r="F39" s="809"/>
      <c r="G39" s="810"/>
      <c r="H39" s="566"/>
      <c r="I39" s="567"/>
      <c r="J39" s="695"/>
      <c r="K39" s="772"/>
      <c r="L39" s="751" t="s">
        <v>161</v>
      </c>
      <c r="M39" s="752"/>
      <c r="N39" s="749">
        <f>IF(H39=0,0,O39/H39*100)</f>
        <v>0</v>
      </c>
      <c r="O39" s="566"/>
      <c r="P39" s="567"/>
      <c r="Q39" s="55"/>
      <c r="R39" s="19"/>
      <c r="S39" s="182"/>
      <c r="T39" s="182"/>
      <c r="U39" s="182"/>
      <c r="V39" s="118"/>
      <c r="W39" s="118"/>
    </row>
    <row r="40" spans="1:23" ht="12.75">
      <c r="A40" s="323"/>
      <c r="B40" s="798" t="s">
        <v>71</v>
      </c>
      <c r="C40" s="799"/>
      <c r="D40" s="799"/>
      <c r="E40" s="799"/>
      <c r="F40" s="799"/>
      <c r="G40" s="800"/>
      <c r="H40" s="568"/>
      <c r="I40" s="569"/>
      <c r="J40" s="695"/>
      <c r="K40" s="772"/>
      <c r="L40" s="751"/>
      <c r="M40" s="752"/>
      <c r="N40" s="750"/>
      <c r="O40" s="568"/>
      <c r="P40" s="569"/>
      <c r="Q40" s="55"/>
      <c r="R40" s="19"/>
      <c r="S40" s="182"/>
      <c r="T40" s="182"/>
      <c r="U40" s="182"/>
      <c r="V40" s="118"/>
      <c r="W40" s="118"/>
    </row>
    <row r="41" spans="1:23" ht="12.75">
      <c r="A41" s="324" t="s">
        <v>21</v>
      </c>
      <c r="B41" s="801" t="s">
        <v>35</v>
      </c>
      <c r="C41" s="802"/>
      <c r="D41" s="802"/>
      <c r="E41" s="802"/>
      <c r="F41" s="802"/>
      <c r="G41" s="803"/>
      <c r="H41" s="566"/>
      <c r="I41" s="567"/>
      <c r="J41" s="695"/>
      <c r="K41" s="772"/>
      <c r="L41" s="751" t="s">
        <v>161</v>
      </c>
      <c r="M41" s="752"/>
      <c r="N41" s="749">
        <f>IF(H41=0,0,O41/H41*100)</f>
        <v>0</v>
      </c>
      <c r="O41" s="566"/>
      <c r="P41" s="567"/>
      <c r="Q41" s="55"/>
      <c r="R41" s="19"/>
      <c r="S41" s="182"/>
      <c r="T41" s="182"/>
      <c r="U41" s="182"/>
      <c r="V41" s="118"/>
      <c r="W41" s="118"/>
    </row>
    <row r="42" spans="1:23" ht="12.75" customHeight="1">
      <c r="A42" s="323"/>
      <c r="B42" s="798" t="s">
        <v>72</v>
      </c>
      <c r="C42" s="799"/>
      <c r="D42" s="799"/>
      <c r="E42" s="799"/>
      <c r="F42" s="799"/>
      <c r="G42" s="800"/>
      <c r="H42" s="568"/>
      <c r="I42" s="569"/>
      <c r="J42" s="695"/>
      <c r="K42" s="772"/>
      <c r="L42" s="751"/>
      <c r="M42" s="752"/>
      <c r="N42" s="750"/>
      <c r="O42" s="568"/>
      <c r="P42" s="569"/>
      <c r="Q42" s="55"/>
      <c r="S42" s="118"/>
      <c r="T42" s="118"/>
      <c r="U42" s="118"/>
      <c r="V42" s="118"/>
      <c r="W42" s="118"/>
    </row>
    <row r="43" spans="1:23" ht="12.75">
      <c r="A43" s="324" t="s">
        <v>23</v>
      </c>
      <c r="B43" s="801" t="s">
        <v>36</v>
      </c>
      <c r="C43" s="802"/>
      <c r="D43" s="802"/>
      <c r="E43" s="802"/>
      <c r="F43" s="802"/>
      <c r="G43" s="803"/>
      <c r="H43" s="566"/>
      <c r="I43" s="567"/>
      <c r="J43" s="695"/>
      <c r="K43" s="772"/>
      <c r="L43" s="751" t="s">
        <v>161</v>
      </c>
      <c r="M43" s="752"/>
      <c r="N43" s="749">
        <f>IF(H43=0,0,O43/H43*100)</f>
        <v>0</v>
      </c>
      <c r="O43" s="566"/>
      <c r="P43" s="567"/>
      <c r="Q43" s="55"/>
      <c r="S43" s="118"/>
      <c r="T43" s="118"/>
      <c r="U43" s="118"/>
      <c r="V43" s="118"/>
      <c r="W43" s="118"/>
    </row>
    <row r="44" spans="1:23" ht="12.75">
      <c r="A44" s="325"/>
      <c r="B44" s="798" t="s">
        <v>73</v>
      </c>
      <c r="C44" s="799"/>
      <c r="D44" s="799"/>
      <c r="E44" s="799"/>
      <c r="F44" s="799"/>
      <c r="G44" s="800"/>
      <c r="H44" s="568"/>
      <c r="I44" s="569"/>
      <c r="J44" s="695"/>
      <c r="K44" s="772"/>
      <c r="L44" s="751"/>
      <c r="M44" s="752"/>
      <c r="N44" s="750"/>
      <c r="O44" s="568"/>
      <c r="P44" s="569"/>
      <c r="Q44" s="55"/>
      <c r="S44" s="118"/>
      <c r="T44" s="118"/>
      <c r="U44" s="118"/>
      <c r="V44" s="118"/>
      <c r="W44" s="118"/>
    </row>
    <row r="45" spans="1:23" ht="12.75">
      <c r="A45" s="324" t="s">
        <v>37</v>
      </c>
      <c r="B45" s="818" t="s">
        <v>447</v>
      </c>
      <c r="C45" s="819"/>
      <c r="D45" s="819"/>
      <c r="E45" s="819"/>
      <c r="F45" s="819"/>
      <c r="G45" s="820"/>
      <c r="H45" s="566"/>
      <c r="I45" s="567"/>
      <c r="J45" s="695"/>
      <c r="K45" s="772"/>
      <c r="L45" s="751" t="s">
        <v>161</v>
      </c>
      <c r="M45" s="752"/>
      <c r="N45" s="749">
        <f>IF(H45=0,0,O45/H45*100)</f>
        <v>0</v>
      </c>
      <c r="O45" s="566"/>
      <c r="P45" s="567"/>
      <c r="Q45" s="55"/>
      <c r="S45" s="118"/>
      <c r="T45" s="118"/>
      <c r="U45" s="118"/>
      <c r="V45" s="118"/>
      <c r="W45" s="118"/>
    </row>
    <row r="46" spans="1:23" ht="11.25" customHeight="1" thickBot="1">
      <c r="A46" s="62"/>
      <c r="B46" s="821"/>
      <c r="C46" s="822"/>
      <c r="D46" s="822"/>
      <c r="E46" s="822"/>
      <c r="F46" s="822"/>
      <c r="G46" s="823"/>
      <c r="H46" s="568"/>
      <c r="I46" s="569"/>
      <c r="J46" s="695"/>
      <c r="K46" s="772"/>
      <c r="L46" s="751"/>
      <c r="M46" s="752"/>
      <c r="N46" s="750"/>
      <c r="O46" s="568"/>
      <c r="P46" s="569"/>
      <c r="Q46" s="55"/>
      <c r="S46" s="118"/>
      <c r="T46" s="118"/>
      <c r="U46" s="118"/>
      <c r="V46" s="118"/>
      <c r="W46" s="118"/>
    </row>
    <row r="47" spans="1:23" ht="34.5" thickBot="1">
      <c r="A47" s="787" t="s">
        <v>125</v>
      </c>
      <c r="B47" s="788"/>
      <c r="C47" s="788"/>
      <c r="D47" s="788"/>
      <c r="E47" s="788"/>
      <c r="F47" s="788"/>
      <c r="G47" s="788"/>
      <c r="H47" s="788"/>
      <c r="I47" s="788"/>
      <c r="J47" s="762">
        <f>H37+H39+H41+H43+H45</f>
        <v>0</v>
      </c>
      <c r="K47" s="763"/>
      <c r="L47" s="66"/>
      <c r="M47" s="55"/>
      <c r="N47" s="105" t="s">
        <v>126</v>
      </c>
      <c r="O47" s="766">
        <f>O37+O39+O41+O43+O45</f>
        <v>0</v>
      </c>
      <c r="P47" s="789"/>
      <c r="Q47" s="109"/>
      <c r="S47" s="118"/>
      <c r="T47" s="118"/>
      <c r="U47" s="118"/>
      <c r="V47" s="118"/>
      <c r="W47" s="118"/>
    </row>
    <row r="48" spans="1:23" ht="12.75">
      <c r="A48" s="67"/>
      <c r="B48" s="68"/>
      <c r="C48" s="68"/>
      <c r="D48" s="68"/>
      <c r="E48" s="68"/>
      <c r="F48" s="68"/>
      <c r="G48" s="68"/>
      <c r="H48" s="68"/>
      <c r="I48" s="68"/>
      <c r="J48" s="68"/>
      <c r="K48" s="69"/>
      <c r="L48" s="69"/>
      <c r="M48" s="55"/>
      <c r="N48" s="55"/>
      <c r="O48" s="55"/>
      <c r="P48" s="55"/>
      <c r="Q48" s="55"/>
      <c r="S48" s="118"/>
      <c r="T48" s="118"/>
      <c r="U48" s="118"/>
      <c r="V48" s="118"/>
      <c r="W48" s="118"/>
    </row>
    <row r="49" spans="1:23" ht="12.75">
      <c r="A49" s="70" t="s">
        <v>127</v>
      </c>
      <c r="B49" s="71"/>
      <c r="C49" s="71"/>
      <c r="D49" s="71"/>
      <c r="E49" s="71"/>
      <c r="F49" s="71"/>
      <c r="G49" s="71"/>
      <c r="H49" s="71"/>
      <c r="I49" s="71"/>
      <c r="J49" s="71"/>
      <c r="K49" s="72"/>
      <c r="L49" s="69"/>
      <c r="M49" s="55"/>
      <c r="N49" s="55"/>
      <c r="O49" s="55"/>
      <c r="P49" s="55"/>
      <c r="Q49" s="55"/>
      <c r="S49" s="118"/>
      <c r="T49" s="118"/>
      <c r="U49" s="118"/>
      <c r="V49" s="118"/>
      <c r="W49" s="118"/>
    </row>
    <row r="50" spans="1:23" ht="12.75">
      <c r="A50" s="790"/>
      <c r="B50" s="791"/>
      <c r="C50" s="791"/>
      <c r="D50" s="792"/>
      <c r="E50" s="796" t="s">
        <v>128</v>
      </c>
      <c r="F50" s="797"/>
      <c r="G50" s="331" t="s">
        <v>129</v>
      </c>
      <c r="H50" s="796" t="s">
        <v>129</v>
      </c>
      <c r="I50" s="797"/>
      <c r="J50" s="755" t="s">
        <v>129</v>
      </c>
      <c r="K50" s="756"/>
      <c r="L50" s="69"/>
      <c r="M50" s="55"/>
      <c r="N50" s="55"/>
      <c r="O50" s="55"/>
      <c r="P50" s="55"/>
      <c r="Q50" s="55"/>
      <c r="S50" s="118"/>
      <c r="T50" s="118"/>
      <c r="U50" s="118"/>
      <c r="V50" s="118"/>
      <c r="W50" s="118"/>
    </row>
    <row r="51" spans="1:23" ht="12.75">
      <c r="A51" s="793"/>
      <c r="B51" s="794"/>
      <c r="C51" s="794"/>
      <c r="D51" s="795"/>
      <c r="E51" s="815" t="s">
        <v>130</v>
      </c>
      <c r="F51" s="816"/>
      <c r="G51" s="332" t="s">
        <v>131</v>
      </c>
      <c r="H51" s="815" t="s">
        <v>132</v>
      </c>
      <c r="I51" s="816"/>
      <c r="J51" s="747" t="s">
        <v>458</v>
      </c>
      <c r="K51" s="748"/>
      <c r="L51" s="69"/>
      <c r="M51" s="55"/>
      <c r="N51" s="55"/>
      <c r="O51" s="55"/>
      <c r="P51" s="55"/>
      <c r="Q51" s="55"/>
      <c r="S51" s="118"/>
      <c r="T51" s="118"/>
      <c r="U51" s="118"/>
      <c r="V51" s="118"/>
      <c r="W51" s="118"/>
    </row>
    <row r="52" spans="1:23" ht="12.75">
      <c r="A52" s="73" t="s">
        <v>18</v>
      </c>
      <c r="B52" s="88" t="s">
        <v>134</v>
      </c>
      <c r="C52" s="71"/>
      <c r="D52" s="74"/>
      <c r="E52" s="743">
        <f>SUM(G52:K52)</f>
        <v>0</v>
      </c>
      <c r="F52" s="744"/>
      <c r="G52" s="100"/>
      <c r="H52" s="745"/>
      <c r="I52" s="746"/>
      <c r="J52" s="745"/>
      <c r="K52" s="746"/>
      <c r="L52" s="742"/>
      <c r="M52" s="495"/>
      <c r="N52" s="495"/>
      <c r="O52" s="55"/>
      <c r="P52" s="55"/>
      <c r="Q52" s="55"/>
      <c r="S52" s="118"/>
      <c r="T52" s="118"/>
      <c r="U52" s="118"/>
      <c r="V52" s="118"/>
      <c r="W52" s="118"/>
    </row>
    <row r="53" spans="1:23" ht="12.75">
      <c r="A53" s="73" t="s">
        <v>20</v>
      </c>
      <c r="B53" s="88" t="s">
        <v>34</v>
      </c>
      <c r="C53" s="71"/>
      <c r="D53" s="74"/>
      <c r="E53" s="743">
        <f>SUM(G53:K53)</f>
        <v>0</v>
      </c>
      <c r="F53" s="744"/>
      <c r="G53" s="100"/>
      <c r="H53" s="745"/>
      <c r="I53" s="746"/>
      <c r="J53" s="745"/>
      <c r="K53" s="746"/>
      <c r="L53" s="742"/>
      <c r="M53" s="495"/>
      <c r="N53" s="495"/>
      <c r="O53" s="101"/>
      <c r="P53" s="101"/>
      <c r="Q53" s="101"/>
      <c r="S53" s="118"/>
      <c r="T53" s="118"/>
      <c r="U53" s="118"/>
      <c r="V53" s="118"/>
      <c r="W53" s="118"/>
    </row>
    <row r="54" spans="1:23" ht="12.75">
      <c r="A54" s="73" t="s">
        <v>21</v>
      </c>
      <c r="B54" s="88" t="s">
        <v>35</v>
      </c>
      <c r="C54" s="71"/>
      <c r="D54" s="74"/>
      <c r="E54" s="743">
        <f>SUM(G54:K54)</f>
        <v>0</v>
      </c>
      <c r="F54" s="744"/>
      <c r="G54" s="100"/>
      <c r="H54" s="745"/>
      <c r="I54" s="746"/>
      <c r="J54" s="745"/>
      <c r="K54" s="746"/>
      <c r="L54" s="742"/>
      <c r="M54" s="495"/>
      <c r="N54" s="495"/>
      <c r="O54" s="102"/>
      <c r="P54" s="102"/>
      <c r="Q54" s="102"/>
      <c r="S54" s="118"/>
      <c r="T54" s="118"/>
      <c r="U54" s="118"/>
      <c r="V54" s="118"/>
      <c r="W54" s="118"/>
    </row>
    <row r="55" spans="1:23" ht="12.75">
      <c r="A55" s="73" t="s">
        <v>23</v>
      </c>
      <c r="B55" s="88" t="s">
        <v>36</v>
      </c>
      <c r="C55" s="71"/>
      <c r="D55" s="74"/>
      <c r="E55" s="743">
        <f>SUM(G55:K55)</f>
        <v>0</v>
      </c>
      <c r="F55" s="744"/>
      <c r="G55" s="100"/>
      <c r="H55" s="745"/>
      <c r="I55" s="746"/>
      <c r="J55" s="745"/>
      <c r="K55" s="746"/>
      <c r="L55" s="742"/>
      <c r="M55" s="495"/>
      <c r="N55" s="495"/>
      <c r="O55" s="102"/>
      <c r="P55" s="102"/>
      <c r="Q55" s="102"/>
      <c r="S55" s="118"/>
      <c r="T55" s="118"/>
      <c r="U55" s="118"/>
      <c r="V55" s="118"/>
      <c r="W55" s="118"/>
    </row>
    <row r="56" spans="1:23" ht="12.75">
      <c r="A56" s="73" t="s">
        <v>37</v>
      </c>
      <c r="B56" s="88" t="s">
        <v>38</v>
      </c>
      <c r="C56" s="71"/>
      <c r="D56" s="74"/>
      <c r="E56" s="743">
        <f>SUM(G56:K56)</f>
        <v>0</v>
      </c>
      <c r="F56" s="744"/>
      <c r="G56" s="100"/>
      <c r="H56" s="745"/>
      <c r="I56" s="746"/>
      <c r="J56" s="745"/>
      <c r="K56" s="746"/>
      <c r="L56" s="742"/>
      <c r="M56" s="482"/>
      <c r="N56" s="482"/>
      <c r="O56" s="102"/>
      <c r="P56" s="102"/>
      <c r="Q56" s="102"/>
      <c r="S56" s="118"/>
      <c r="T56" s="118"/>
      <c r="U56" s="118"/>
      <c r="V56" s="118"/>
      <c r="W56" s="118"/>
    </row>
    <row r="57" spans="1:23" ht="12.75" customHeight="1">
      <c r="A57" s="75"/>
      <c r="B57" s="68"/>
      <c r="C57" s="68"/>
      <c r="D57" s="68"/>
      <c r="E57" s="737"/>
      <c r="F57" s="738"/>
      <c r="G57" s="185"/>
      <c r="H57" s="739"/>
      <c r="I57" s="740"/>
      <c r="J57" s="737"/>
      <c r="K57" s="741"/>
      <c r="L57" s="60"/>
      <c r="M57" s="101"/>
      <c r="N57" s="102"/>
      <c r="O57" s="102"/>
      <c r="P57" s="102"/>
      <c r="Q57" s="102"/>
      <c r="S57" s="118"/>
      <c r="T57" s="118"/>
      <c r="U57" s="118"/>
      <c r="V57" s="118"/>
      <c r="W57" s="118"/>
    </row>
    <row r="58" spans="1:23" ht="12.75">
      <c r="A58" s="55"/>
      <c r="B58" s="55"/>
      <c r="C58" s="55"/>
      <c r="D58" s="55"/>
      <c r="E58" s="55"/>
      <c r="F58" s="55"/>
      <c r="G58" s="55"/>
      <c r="H58" s="55"/>
      <c r="I58" s="55"/>
      <c r="J58" s="55"/>
      <c r="K58" s="55"/>
      <c r="L58" s="55"/>
      <c r="M58" s="101"/>
      <c r="N58" s="102"/>
      <c r="O58" s="102"/>
      <c r="P58" s="102"/>
      <c r="Q58" s="102"/>
      <c r="S58" s="118"/>
      <c r="T58" s="118"/>
      <c r="U58" s="118"/>
      <c r="V58" s="118"/>
      <c r="W58" s="118"/>
    </row>
    <row r="59" spans="1:23" ht="12.75">
      <c r="A59" s="333">
        <v>3</v>
      </c>
      <c r="B59" s="76" t="s">
        <v>39</v>
      </c>
      <c r="C59" s="71"/>
      <c r="D59" s="71"/>
      <c r="E59" s="71"/>
      <c r="F59" s="71"/>
      <c r="G59" s="71"/>
      <c r="H59" s="71"/>
      <c r="I59" s="71"/>
      <c r="J59" s="71"/>
      <c r="K59" s="74"/>
      <c r="L59" s="55"/>
      <c r="M59" s="101"/>
      <c r="N59" s="102"/>
      <c r="O59" s="102"/>
      <c r="P59" s="102"/>
      <c r="Q59" s="102"/>
      <c r="S59" s="118"/>
      <c r="T59" s="118"/>
      <c r="U59" s="118"/>
      <c r="V59" s="118"/>
      <c r="W59" s="118"/>
    </row>
    <row r="60" spans="1:23" ht="12.75">
      <c r="A60" s="324" t="s">
        <v>25</v>
      </c>
      <c r="B60" s="77" t="s">
        <v>19</v>
      </c>
      <c r="C60" s="78"/>
      <c r="D60" s="78"/>
      <c r="E60" s="78"/>
      <c r="F60" s="78"/>
      <c r="G60" s="78"/>
      <c r="H60" s="78"/>
      <c r="I60" s="78"/>
      <c r="J60" s="78"/>
      <c r="K60" s="79"/>
      <c r="L60" s="55"/>
      <c r="M60" s="101"/>
      <c r="N60" s="102"/>
      <c r="O60" s="102"/>
      <c r="P60" s="102"/>
      <c r="Q60" s="102"/>
      <c r="S60" s="118"/>
      <c r="T60" s="118"/>
      <c r="U60" s="118"/>
      <c r="V60" s="118"/>
      <c r="W60" s="118"/>
    </row>
    <row r="61" spans="1:23" ht="12.75">
      <c r="A61" s="80"/>
      <c r="B61" s="81" t="s">
        <v>135</v>
      </c>
      <c r="C61" s="82"/>
      <c r="D61" s="82"/>
      <c r="E61" s="82"/>
      <c r="F61" s="82"/>
      <c r="G61" s="82"/>
      <c r="H61" s="82"/>
      <c r="I61" s="82"/>
      <c r="J61" s="68"/>
      <c r="K61" s="83"/>
      <c r="L61" s="55"/>
      <c r="M61" s="101"/>
      <c r="N61" s="102"/>
      <c r="O61" s="102"/>
      <c r="P61" s="102"/>
      <c r="Q61" s="102"/>
      <c r="S61" s="118"/>
      <c r="T61" s="118"/>
      <c r="U61" s="118"/>
      <c r="V61" s="118"/>
      <c r="W61" s="118"/>
    </row>
    <row r="62" spans="1:23" ht="12.75">
      <c r="A62" s="59" t="s">
        <v>40</v>
      </c>
      <c r="B62" s="84" t="s">
        <v>136</v>
      </c>
      <c r="C62" s="71"/>
      <c r="D62" s="71"/>
      <c r="E62" s="71"/>
      <c r="F62" s="71"/>
      <c r="G62" s="74"/>
      <c r="H62" s="769"/>
      <c r="I62" s="770"/>
      <c r="J62" s="701"/>
      <c r="K62" s="771"/>
      <c r="L62" s="55"/>
      <c r="M62" s="101"/>
      <c r="N62" s="102"/>
      <c r="O62" s="102"/>
      <c r="P62" s="102"/>
      <c r="Q62" s="102"/>
      <c r="S62" s="118"/>
      <c r="T62" s="118"/>
      <c r="U62" s="118"/>
      <c r="V62" s="118"/>
      <c r="W62" s="118"/>
    </row>
    <row r="63" spans="1:23" ht="12.75">
      <c r="A63" s="61"/>
      <c r="B63" s="85" t="s">
        <v>137</v>
      </c>
      <c r="C63" s="78"/>
      <c r="D63" s="78"/>
      <c r="E63" s="78"/>
      <c r="F63" s="78"/>
      <c r="G63" s="79"/>
      <c r="H63" s="775"/>
      <c r="I63" s="776"/>
      <c r="J63" s="695"/>
      <c r="K63" s="772"/>
      <c r="L63" s="55"/>
      <c r="M63" s="101"/>
      <c r="N63" s="102"/>
      <c r="O63" s="102"/>
      <c r="P63" s="102"/>
      <c r="Q63" s="102"/>
      <c r="S63" s="118"/>
      <c r="T63" s="118"/>
      <c r="U63" s="118"/>
      <c r="V63" s="118"/>
      <c r="W63" s="118"/>
    </row>
    <row r="64" spans="1:23" ht="12.75">
      <c r="A64" s="61"/>
      <c r="B64" s="81" t="s">
        <v>138</v>
      </c>
      <c r="C64" s="82"/>
      <c r="D64" s="82"/>
      <c r="E64" s="82"/>
      <c r="F64" s="82"/>
      <c r="G64" s="86"/>
      <c r="H64" s="777"/>
      <c r="I64" s="778"/>
      <c r="J64" s="695"/>
      <c r="K64" s="772"/>
      <c r="L64" s="55"/>
      <c r="M64" s="101"/>
      <c r="N64" s="102"/>
      <c r="O64" s="102"/>
      <c r="P64" s="102"/>
      <c r="Q64" s="102"/>
      <c r="S64" s="118"/>
      <c r="T64" s="118"/>
      <c r="U64" s="118"/>
      <c r="V64" s="118"/>
      <c r="W64" s="118"/>
    </row>
    <row r="65" spans="1:23" ht="12.75">
      <c r="A65" s="61"/>
      <c r="B65" s="85" t="s">
        <v>139</v>
      </c>
      <c r="C65" s="78"/>
      <c r="D65" s="78"/>
      <c r="E65" s="78"/>
      <c r="F65" s="78"/>
      <c r="G65" s="79"/>
      <c r="H65" s="779">
        <f>IF(H63=0,B67*D67,0)</f>
        <v>0</v>
      </c>
      <c r="I65" s="780"/>
      <c r="J65" s="695"/>
      <c r="K65" s="772"/>
      <c r="L65" s="55"/>
      <c r="M65" s="101"/>
      <c r="N65" s="102"/>
      <c r="O65" s="102"/>
      <c r="P65" s="102"/>
      <c r="Q65" s="102"/>
      <c r="S65" s="118"/>
      <c r="T65" s="118"/>
      <c r="U65" s="118"/>
      <c r="V65" s="118"/>
      <c r="W65" s="118"/>
    </row>
    <row r="66" spans="1:23" ht="12.75">
      <c r="A66" s="61"/>
      <c r="B66" s="87" t="s">
        <v>140</v>
      </c>
      <c r="C66" s="68"/>
      <c r="D66" s="68"/>
      <c r="E66" s="68"/>
      <c r="F66" s="68"/>
      <c r="G66" s="83"/>
      <c r="H66" s="781"/>
      <c r="I66" s="782"/>
      <c r="J66" s="695"/>
      <c r="K66" s="772"/>
      <c r="L66" s="55"/>
      <c r="M66" s="101"/>
      <c r="N66" s="102"/>
      <c r="O66" s="102"/>
      <c r="P66" s="102"/>
      <c r="Q66" s="102"/>
      <c r="S66" s="118"/>
      <c r="T66" s="118"/>
      <c r="U66" s="118"/>
      <c r="V66" s="118"/>
      <c r="W66" s="118"/>
    </row>
    <row r="67" spans="1:23" ht="12.75">
      <c r="A67" s="62"/>
      <c r="B67" s="106">
        <f>O20</f>
        <v>0</v>
      </c>
      <c r="C67" s="82" t="s">
        <v>70</v>
      </c>
      <c r="D67" s="142"/>
      <c r="E67" s="82"/>
      <c r="F67" s="82"/>
      <c r="G67" s="86"/>
      <c r="H67" s="783"/>
      <c r="I67" s="784"/>
      <c r="J67" s="695"/>
      <c r="K67" s="772"/>
      <c r="L67" s="55"/>
      <c r="M67" s="101"/>
      <c r="N67" s="102"/>
      <c r="O67" s="102"/>
      <c r="P67" s="102"/>
      <c r="Q67" s="102"/>
      <c r="S67" s="118"/>
      <c r="T67" s="118"/>
      <c r="U67" s="118"/>
      <c r="V67" s="118"/>
      <c r="W67" s="118"/>
    </row>
    <row r="68" spans="1:23" ht="12.75">
      <c r="A68" s="59" t="s">
        <v>41</v>
      </c>
      <c r="B68" s="85" t="s">
        <v>141</v>
      </c>
      <c r="C68" s="78"/>
      <c r="D68" s="78"/>
      <c r="E68" s="78"/>
      <c r="F68" s="78"/>
      <c r="G68" s="79"/>
      <c r="H68" s="775"/>
      <c r="I68" s="776"/>
      <c r="J68" s="695"/>
      <c r="K68" s="772"/>
      <c r="L68" s="55"/>
      <c r="M68" s="101"/>
      <c r="N68" s="102"/>
      <c r="O68" s="102"/>
      <c r="P68" s="102"/>
      <c r="Q68" s="102"/>
      <c r="S68" s="118"/>
      <c r="T68" s="118"/>
      <c r="U68" s="118"/>
      <c r="V68" s="118"/>
      <c r="W68" s="118"/>
    </row>
    <row r="69" spans="1:23" ht="12.75">
      <c r="A69" s="62"/>
      <c r="B69" s="81" t="s">
        <v>142</v>
      </c>
      <c r="C69" s="82"/>
      <c r="D69" s="82"/>
      <c r="E69" s="82"/>
      <c r="F69" s="82"/>
      <c r="G69" s="86"/>
      <c r="H69" s="777"/>
      <c r="I69" s="778"/>
      <c r="J69" s="695"/>
      <c r="K69" s="772"/>
      <c r="L69" s="55"/>
      <c r="M69" s="101"/>
      <c r="N69" s="102"/>
      <c r="O69" s="102"/>
      <c r="P69" s="102"/>
      <c r="Q69" s="102"/>
      <c r="S69" s="118"/>
      <c r="T69" s="118"/>
      <c r="U69" s="118"/>
      <c r="V69" s="118"/>
      <c r="W69" s="118"/>
    </row>
    <row r="70" spans="1:23" ht="12.75">
      <c r="A70" s="59" t="s">
        <v>42</v>
      </c>
      <c r="B70" s="85" t="s">
        <v>143</v>
      </c>
      <c r="C70" s="78"/>
      <c r="D70" s="78"/>
      <c r="E70" s="78"/>
      <c r="F70" s="78"/>
      <c r="G70" s="79"/>
      <c r="H70" s="775"/>
      <c r="I70" s="776"/>
      <c r="J70" s="695"/>
      <c r="K70" s="772"/>
      <c r="L70" s="55"/>
      <c r="M70" s="101"/>
      <c r="N70" s="102"/>
      <c r="O70" s="102"/>
      <c r="P70" s="102"/>
      <c r="Q70" s="102"/>
      <c r="S70" s="118"/>
      <c r="T70" s="118"/>
      <c r="U70" s="118"/>
      <c r="V70" s="118"/>
      <c r="W70" s="118"/>
    </row>
    <row r="71" spans="1:23" ht="12.75">
      <c r="A71" s="61"/>
      <c r="B71" s="87" t="s">
        <v>144</v>
      </c>
      <c r="C71" s="68"/>
      <c r="D71" s="68"/>
      <c r="E71" s="68"/>
      <c r="F71" s="68"/>
      <c r="G71" s="83"/>
      <c r="H71" s="785"/>
      <c r="I71" s="786"/>
      <c r="J71" s="695"/>
      <c r="K71" s="772"/>
      <c r="L71" s="55"/>
      <c r="M71" s="101"/>
      <c r="N71" s="102"/>
      <c r="O71" s="102"/>
      <c r="P71" s="102"/>
      <c r="Q71" s="102"/>
      <c r="S71" s="118"/>
      <c r="T71" s="118"/>
      <c r="U71" s="118"/>
      <c r="V71" s="118"/>
      <c r="W71" s="118"/>
    </row>
    <row r="72" spans="1:23" ht="12.75">
      <c r="A72" s="61"/>
      <c r="B72" s="87" t="s">
        <v>145</v>
      </c>
      <c r="C72" s="68"/>
      <c r="D72" s="68"/>
      <c r="E72" s="68"/>
      <c r="F72" s="68"/>
      <c r="G72" s="83"/>
      <c r="H72" s="785"/>
      <c r="I72" s="786"/>
      <c r="J72" s="695"/>
      <c r="K72" s="772"/>
      <c r="L72" s="55"/>
      <c r="M72" s="101"/>
      <c r="N72" s="102"/>
      <c r="O72" s="102"/>
      <c r="P72" s="102"/>
      <c r="Q72" s="102"/>
      <c r="S72" s="118"/>
      <c r="T72" s="118"/>
      <c r="U72" s="118"/>
      <c r="V72" s="118"/>
      <c r="W72" s="118"/>
    </row>
    <row r="73" spans="1:23" ht="12.75">
      <c r="A73" s="62"/>
      <c r="B73" s="81" t="s">
        <v>146</v>
      </c>
      <c r="C73" s="82"/>
      <c r="D73" s="82"/>
      <c r="E73" s="82"/>
      <c r="F73" s="82"/>
      <c r="G73" s="86"/>
      <c r="H73" s="777"/>
      <c r="I73" s="778"/>
      <c r="J73" s="695"/>
      <c r="K73" s="772"/>
      <c r="L73" s="55"/>
      <c r="M73" s="101"/>
      <c r="N73" s="102"/>
      <c r="O73" s="102"/>
      <c r="P73" s="102"/>
      <c r="Q73" s="102"/>
      <c r="S73" s="118"/>
      <c r="T73" s="118"/>
      <c r="U73" s="118"/>
      <c r="V73" s="118"/>
      <c r="W73" s="118"/>
    </row>
    <row r="74" spans="1:23" ht="12.75">
      <c r="A74" s="59" t="s">
        <v>43</v>
      </c>
      <c r="B74" s="85" t="s">
        <v>147</v>
      </c>
      <c r="C74" s="78"/>
      <c r="D74" s="78"/>
      <c r="E74" s="78"/>
      <c r="F74" s="78"/>
      <c r="G74" s="79"/>
      <c r="H74" s="775"/>
      <c r="I74" s="776"/>
      <c r="J74" s="695"/>
      <c r="K74" s="772"/>
      <c r="L74" s="55"/>
      <c r="M74" s="101"/>
      <c r="N74" s="101"/>
      <c r="O74" s="101"/>
      <c r="P74" s="101"/>
      <c r="Q74" s="101"/>
      <c r="S74" s="118"/>
      <c r="T74" s="118"/>
      <c r="U74" s="118"/>
      <c r="V74" s="118"/>
      <c r="W74" s="118"/>
    </row>
    <row r="75" spans="1:23" ht="12.75">
      <c r="A75" s="62"/>
      <c r="B75" s="81" t="s">
        <v>148</v>
      </c>
      <c r="C75" s="82"/>
      <c r="D75" s="82"/>
      <c r="E75" s="82"/>
      <c r="F75" s="82"/>
      <c r="G75" s="86"/>
      <c r="H75" s="777"/>
      <c r="I75" s="778"/>
      <c r="J75" s="695"/>
      <c r="K75" s="772"/>
      <c r="L75" s="55"/>
      <c r="M75" s="101"/>
      <c r="N75" s="101"/>
      <c r="O75" s="101"/>
      <c r="P75" s="101"/>
      <c r="Q75" s="101"/>
      <c r="S75" s="118"/>
      <c r="T75" s="118"/>
      <c r="U75" s="118"/>
      <c r="V75" s="118"/>
      <c r="W75" s="118"/>
    </row>
    <row r="76" spans="1:23" ht="12.75">
      <c r="A76" s="59" t="s">
        <v>44</v>
      </c>
      <c r="B76" s="85" t="s">
        <v>149</v>
      </c>
      <c r="C76" s="78"/>
      <c r="D76" s="78"/>
      <c r="E76" s="78"/>
      <c r="F76" s="78"/>
      <c r="G76" s="79"/>
      <c r="H76" s="775"/>
      <c r="I76" s="776"/>
      <c r="J76" s="695"/>
      <c r="K76" s="772"/>
      <c r="L76" s="55"/>
      <c r="M76" s="101"/>
      <c r="N76" s="101"/>
      <c r="O76" s="101"/>
      <c r="P76" s="101"/>
      <c r="Q76" s="101"/>
      <c r="R76" s="7"/>
      <c r="S76" s="118"/>
      <c r="T76" s="118"/>
      <c r="U76" s="118"/>
      <c r="V76" s="118"/>
      <c r="W76" s="118"/>
    </row>
    <row r="77" spans="1:23" ht="12.75">
      <c r="A77" s="61"/>
      <c r="B77" s="87" t="s">
        <v>150</v>
      </c>
      <c r="C77" s="68"/>
      <c r="D77" s="68"/>
      <c r="E77" s="68"/>
      <c r="F77" s="68"/>
      <c r="G77" s="83"/>
      <c r="H77" s="785"/>
      <c r="I77" s="786"/>
      <c r="J77" s="695"/>
      <c r="K77" s="772"/>
      <c r="L77" s="55"/>
      <c r="M77" s="101"/>
      <c r="N77" s="101"/>
      <c r="O77" s="101"/>
      <c r="P77" s="101"/>
      <c r="Q77" s="101"/>
      <c r="S77" s="118"/>
      <c r="T77" s="118"/>
      <c r="U77" s="118"/>
      <c r="V77" s="118"/>
      <c r="W77" s="118"/>
    </row>
    <row r="78" spans="1:23" ht="12.75">
      <c r="A78" s="62"/>
      <c r="B78" s="81" t="s">
        <v>151</v>
      </c>
      <c r="C78" s="82"/>
      <c r="D78" s="82"/>
      <c r="E78" s="82"/>
      <c r="F78" s="82"/>
      <c r="G78" s="86"/>
      <c r="H78" s="777"/>
      <c r="I78" s="778"/>
      <c r="J78" s="773"/>
      <c r="K78" s="774"/>
      <c r="L78" s="55"/>
      <c r="M78" s="101"/>
      <c r="N78" s="120" t="s">
        <v>162</v>
      </c>
      <c r="O78" s="121"/>
      <c r="P78" s="121"/>
      <c r="Q78" s="101"/>
      <c r="S78" s="118" t="s">
        <v>334</v>
      </c>
      <c r="T78" s="118" t="s">
        <v>78</v>
      </c>
      <c r="U78" s="118"/>
      <c r="V78" s="118"/>
      <c r="W78" s="118"/>
    </row>
    <row r="79" spans="1:23" ht="12.75">
      <c r="A79" s="76" t="s">
        <v>372</v>
      </c>
      <c r="B79" s="88"/>
      <c r="C79" s="88"/>
      <c r="D79" s="88"/>
      <c r="E79" s="88"/>
      <c r="F79" s="88"/>
      <c r="G79" s="88"/>
      <c r="H79" s="88"/>
      <c r="I79" s="184">
        <f>H63+H65+H68+H70+H74+H76</f>
        <v>0</v>
      </c>
      <c r="J79" s="766">
        <f>ROUND(I79,2)</f>
        <v>0</v>
      </c>
      <c r="K79" s="767"/>
      <c r="L79" s="302" t="e">
        <f>N79</f>
        <v>#DIV/0!</v>
      </c>
      <c r="M79" s="101"/>
      <c r="N79" s="122" t="e">
        <f>J79/J47</f>
        <v>#DIV/0!</v>
      </c>
      <c r="O79" s="121"/>
      <c r="P79" s="123"/>
      <c r="Q79" s="110"/>
      <c r="R79" s="7"/>
      <c r="S79" s="119" t="e">
        <f>'Vorgabewerte Vergabe'!D6/100</f>
        <v>#N/A</v>
      </c>
      <c r="T79" s="119" t="e">
        <f>'Vorgabewerte Vergabe'!E6/100</f>
        <v>#N/A</v>
      </c>
      <c r="U79" s="118"/>
      <c r="V79" s="118"/>
      <c r="W79" s="118"/>
    </row>
    <row r="80" spans="1:23" ht="12.75">
      <c r="A80" s="89" t="s">
        <v>27</v>
      </c>
      <c r="B80" s="76" t="s">
        <v>152</v>
      </c>
      <c r="C80" s="88"/>
      <c r="D80" s="88"/>
      <c r="E80" s="88"/>
      <c r="F80" s="88"/>
      <c r="G80" s="88"/>
      <c r="H80" s="88"/>
      <c r="I80" s="88"/>
      <c r="J80" s="745"/>
      <c r="K80" s="768"/>
      <c r="L80" s="302" t="e">
        <f>N80</f>
        <v>#DIV/0!</v>
      </c>
      <c r="M80" s="101"/>
      <c r="N80" s="122" t="e">
        <f>J80/J47</f>
        <v>#DIV/0!</v>
      </c>
      <c r="O80" s="121"/>
      <c r="P80" s="121"/>
      <c r="Q80" s="101"/>
      <c r="S80" s="119" t="e">
        <f>'Vorgabewerte Vergabe'!B6/100</f>
        <v>#N/A</v>
      </c>
      <c r="T80" s="119" t="e">
        <f>'Vorgabewerte Vergabe'!C6/100</f>
        <v>#N/A</v>
      </c>
      <c r="U80" s="118"/>
      <c r="V80" s="118"/>
      <c r="W80" s="118"/>
    </row>
    <row r="81" spans="1:23" ht="13.5" thickBot="1">
      <c r="A81" s="89" t="s">
        <v>28</v>
      </c>
      <c r="B81" s="76" t="s">
        <v>153</v>
      </c>
      <c r="C81" s="88"/>
      <c r="D81" s="88"/>
      <c r="E81" s="88"/>
      <c r="F81" s="88"/>
      <c r="G81" s="88"/>
      <c r="H81" s="88"/>
      <c r="I81" s="88"/>
      <c r="J81" s="745"/>
      <c r="K81" s="768"/>
      <c r="L81" s="302" t="e">
        <f>N81</f>
        <v>#DIV/0!</v>
      </c>
      <c r="M81" s="101"/>
      <c r="N81" s="122" t="e">
        <f>J81/J47</f>
        <v>#DIV/0!</v>
      </c>
      <c r="O81" s="124"/>
      <c r="P81" s="121"/>
      <c r="Q81" s="101"/>
      <c r="S81" s="119" t="e">
        <f>'Vorgabewerte Vergabe'!F6+'Vorgabewerte Vergabe'!H6/100</f>
        <v>#N/A</v>
      </c>
      <c r="T81" s="119" t="e">
        <f>'Vorgabewerte Vergabe'!G6/100+'Vorgabewerte Vergabe'!I6/100</f>
        <v>#N/A</v>
      </c>
      <c r="U81" s="118"/>
      <c r="V81" s="118"/>
      <c r="W81" s="118"/>
    </row>
    <row r="82" spans="1:23" ht="13.5" thickBot="1">
      <c r="A82" s="76" t="s">
        <v>154</v>
      </c>
      <c r="B82" s="88"/>
      <c r="C82" s="88"/>
      <c r="D82" s="88"/>
      <c r="E82" s="88"/>
      <c r="F82" s="88"/>
      <c r="G82" s="88"/>
      <c r="H82" s="88"/>
      <c r="I82" s="88"/>
      <c r="J82" s="329"/>
      <c r="K82" s="330"/>
      <c r="L82" s="695"/>
      <c r="M82" s="696"/>
      <c r="N82" s="696"/>
      <c r="O82" s="762">
        <f>ROUND(J79,2)+ROUND(J80,2)+ROUND(J81,2)</f>
        <v>0</v>
      </c>
      <c r="P82" s="763"/>
      <c r="Q82" s="109"/>
      <c r="S82" s="118"/>
      <c r="T82" s="118"/>
      <c r="U82" s="118"/>
      <c r="V82" s="118"/>
      <c r="W82" s="118"/>
    </row>
    <row r="83" spans="1:23" ht="13.5" thickBot="1">
      <c r="A83" s="76" t="s">
        <v>155</v>
      </c>
      <c r="B83" s="88"/>
      <c r="C83" s="88"/>
      <c r="D83" s="88"/>
      <c r="E83" s="88"/>
      <c r="F83" s="88"/>
      <c r="G83" s="88"/>
      <c r="H83" s="88"/>
      <c r="I83" s="88"/>
      <c r="J83" s="764">
        <f>J47+J79+J80+J81</f>
        <v>0</v>
      </c>
      <c r="K83" s="765"/>
      <c r="L83" s="55"/>
      <c r="M83" s="55"/>
      <c r="N83" s="55"/>
      <c r="O83" s="55"/>
      <c r="P83" s="55"/>
      <c r="Q83" s="55"/>
      <c r="S83" s="118"/>
      <c r="T83" s="118"/>
      <c r="U83" s="118"/>
      <c r="V83" s="118"/>
      <c r="W83" s="118"/>
    </row>
    <row r="84" spans="1:23" ht="12.75">
      <c r="A84" s="334" t="s">
        <v>459</v>
      </c>
      <c r="S84" s="118"/>
      <c r="T84" s="118"/>
      <c r="U84" s="118"/>
      <c r="V84" s="118"/>
      <c r="W84" s="118"/>
    </row>
    <row r="85" spans="1:23" ht="12.75">
      <c r="A85" s="146" t="s">
        <v>452</v>
      </c>
      <c r="C85" s="19"/>
      <c r="D85" s="19"/>
      <c r="S85" s="118"/>
      <c r="T85" s="118"/>
      <c r="U85" s="118"/>
      <c r="V85" s="118"/>
      <c r="W85" s="118"/>
    </row>
    <row r="86" spans="1:23" ht="12.75">
      <c r="A86" s="146" t="str">
        <f>Deckblatt!B41</f>
        <v>PaPa Version 1.9, Stand 10/2016</v>
      </c>
      <c r="B86" s="19"/>
      <c r="C86" s="19"/>
      <c r="D86" s="19"/>
      <c r="S86" s="118"/>
      <c r="T86" s="118"/>
      <c r="U86" s="118"/>
      <c r="V86" s="118"/>
      <c r="W86" s="118"/>
    </row>
    <row r="87" spans="1:23" ht="12.75">
      <c r="A87" s="146"/>
      <c r="B87" s="19"/>
      <c r="S87" s="118"/>
      <c r="T87" s="118"/>
      <c r="U87" s="118"/>
      <c r="V87" s="118"/>
      <c r="W87" s="118"/>
    </row>
    <row r="88" spans="19:23" ht="12.75">
      <c r="S88" s="118"/>
      <c r="T88" s="118"/>
      <c r="U88" s="118"/>
      <c r="V88" s="118"/>
      <c r="W88" s="118"/>
    </row>
    <row r="89" spans="1:23" ht="12.75">
      <c r="A89" s="452"/>
      <c r="B89" s="19"/>
      <c r="S89" s="118"/>
      <c r="T89" s="118"/>
      <c r="U89" s="118"/>
      <c r="V89" s="118"/>
      <c r="W89" s="118"/>
    </row>
    <row r="90" spans="19:23" ht="12.75">
      <c r="S90" s="118"/>
      <c r="T90" s="118"/>
      <c r="U90" s="118"/>
      <c r="V90" s="118"/>
      <c r="W90" s="118"/>
    </row>
    <row r="91" spans="19:23" ht="12.75">
      <c r="S91" s="118"/>
      <c r="T91" s="118"/>
      <c r="U91" s="118"/>
      <c r="V91" s="118"/>
      <c r="W91" s="118"/>
    </row>
    <row r="92" spans="19:23" ht="12.75">
      <c r="S92" s="118"/>
      <c r="T92" s="118"/>
      <c r="U92" s="118"/>
      <c r="V92" s="118"/>
      <c r="W92" s="118"/>
    </row>
    <row r="93" spans="19:23" ht="12.75">
      <c r="S93" s="118"/>
      <c r="T93" s="118"/>
      <c r="U93" s="118"/>
      <c r="V93" s="118"/>
      <c r="W93" s="118"/>
    </row>
    <row r="94" spans="19:23" ht="12.75">
      <c r="S94" s="118"/>
      <c r="T94" s="118"/>
      <c r="U94" s="118"/>
      <c r="V94" s="118"/>
      <c r="W94" s="118"/>
    </row>
    <row r="95" spans="19:23" ht="12.75">
      <c r="S95" s="118"/>
      <c r="T95" s="118"/>
      <c r="U95" s="118"/>
      <c r="V95" s="118"/>
      <c r="W95" s="118"/>
    </row>
    <row r="96" spans="19:23" ht="12.75">
      <c r="S96" s="118"/>
      <c r="T96" s="118"/>
      <c r="U96" s="118"/>
      <c r="V96" s="118"/>
      <c r="W96" s="118"/>
    </row>
    <row r="97" spans="19:23" ht="12.75">
      <c r="S97" s="118"/>
      <c r="T97" s="118"/>
      <c r="U97" s="118"/>
      <c r="V97" s="118"/>
      <c r="W97" s="118"/>
    </row>
    <row r="98" spans="19:23" ht="12.75">
      <c r="S98" s="118"/>
      <c r="T98" s="118"/>
      <c r="U98" s="118"/>
      <c r="V98" s="118"/>
      <c r="W98" s="118"/>
    </row>
    <row r="99" spans="19:23" ht="12.75">
      <c r="S99" s="118"/>
      <c r="T99" s="118"/>
      <c r="U99" s="118"/>
      <c r="V99" s="118"/>
      <c r="W99" s="118"/>
    </row>
    <row r="100" spans="19:23" ht="12.75">
      <c r="S100" s="118"/>
      <c r="T100" s="118"/>
      <c r="U100" s="118"/>
      <c r="V100" s="118"/>
      <c r="W100" s="118"/>
    </row>
    <row r="101" spans="19:23" ht="12.75">
      <c r="S101" s="118"/>
      <c r="T101" s="118"/>
      <c r="U101" s="118"/>
      <c r="V101" s="118"/>
      <c r="W101" s="118"/>
    </row>
    <row r="102" spans="19:23" ht="12.75">
      <c r="S102" s="118"/>
      <c r="T102" s="118"/>
      <c r="U102" s="118"/>
      <c r="V102" s="118"/>
      <c r="W102" s="118"/>
    </row>
    <row r="103" spans="19:23" ht="12.75">
      <c r="S103" s="118"/>
      <c r="T103" s="118"/>
      <c r="U103" s="118"/>
      <c r="V103" s="118"/>
      <c r="W103" s="118"/>
    </row>
    <row r="104" spans="19:23" ht="12.75">
      <c r="S104" s="118"/>
      <c r="T104" s="118"/>
      <c r="U104" s="118"/>
      <c r="V104" s="118"/>
      <c r="W104" s="118"/>
    </row>
    <row r="105" spans="19:23" ht="12.75">
      <c r="S105" s="118"/>
      <c r="T105" s="118"/>
      <c r="U105" s="118"/>
      <c r="V105" s="118"/>
      <c r="W105" s="118"/>
    </row>
    <row r="106" spans="19:23" ht="12.75">
      <c r="S106" s="118"/>
      <c r="T106" s="118"/>
      <c r="U106" s="118"/>
      <c r="V106" s="118"/>
      <c r="W106" s="118"/>
    </row>
    <row r="107" spans="19:23" ht="12.75">
      <c r="S107" s="118"/>
      <c r="T107" s="118"/>
      <c r="U107" s="118"/>
      <c r="V107" s="118"/>
      <c r="W107" s="118"/>
    </row>
    <row r="108" spans="19:23" ht="12.75">
      <c r="S108" s="118"/>
      <c r="T108" s="118"/>
      <c r="U108" s="118"/>
      <c r="V108" s="118"/>
      <c r="W108" s="118"/>
    </row>
    <row r="109" spans="19:23" ht="12.75">
      <c r="S109" s="118"/>
      <c r="T109" s="118"/>
      <c r="U109" s="118"/>
      <c r="V109" s="118"/>
      <c r="W109" s="118"/>
    </row>
    <row r="110" spans="19:23" ht="12.75">
      <c r="S110" s="118"/>
      <c r="T110" s="118"/>
      <c r="U110" s="118"/>
      <c r="V110" s="118"/>
      <c r="W110" s="118"/>
    </row>
    <row r="111" spans="19:23" ht="12.75">
      <c r="S111" s="118"/>
      <c r="T111" s="118"/>
      <c r="U111" s="118"/>
      <c r="V111" s="118"/>
      <c r="W111" s="118"/>
    </row>
    <row r="112" spans="19:23" ht="12.75">
      <c r="S112" s="118"/>
      <c r="T112" s="118"/>
      <c r="U112" s="118"/>
      <c r="V112" s="118"/>
      <c r="W112" s="118"/>
    </row>
    <row r="113" spans="19:23" ht="12.75">
      <c r="S113" s="118"/>
      <c r="T113" s="118"/>
      <c r="U113" s="118"/>
      <c r="V113" s="118"/>
      <c r="W113" s="118"/>
    </row>
    <row r="114" spans="19:23" ht="12.75">
      <c r="S114" s="118"/>
      <c r="T114" s="118"/>
      <c r="U114" s="118"/>
      <c r="V114" s="118"/>
      <c r="W114" s="118"/>
    </row>
    <row r="115" spans="19:23" ht="12.75">
      <c r="S115" s="118"/>
      <c r="T115" s="118"/>
      <c r="U115" s="118"/>
      <c r="V115" s="118"/>
      <c r="W115" s="118"/>
    </row>
    <row r="116" spans="19:23" ht="12.75">
      <c r="S116" s="118"/>
      <c r="T116" s="118"/>
      <c r="U116" s="118"/>
      <c r="V116" s="118"/>
      <c r="W116" s="118"/>
    </row>
    <row r="117" spans="19:23" ht="12.75">
      <c r="S117" s="118"/>
      <c r="T117" s="118"/>
      <c r="U117" s="118"/>
      <c r="V117" s="118"/>
      <c r="W117" s="118"/>
    </row>
    <row r="118" spans="19:23" ht="12.75">
      <c r="S118" s="118"/>
      <c r="T118" s="118"/>
      <c r="U118" s="118"/>
      <c r="V118" s="118"/>
      <c r="W118" s="118"/>
    </row>
    <row r="119" spans="19:23" ht="12.75">
      <c r="S119" s="118"/>
      <c r="T119" s="118"/>
      <c r="U119" s="118"/>
      <c r="V119" s="118"/>
      <c r="W119" s="118"/>
    </row>
    <row r="120" spans="19:23" ht="12.75">
      <c r="S120" s="118"/>
      <c r="T120" s="118"/>
      <c r="U120" s="118"/>
      <c r="V120" s="118"/>
      <c r="W120" s="118"/>
    </row>
    <row r="121" spans="19:23" ht="12.75">
      <c r="S121" s="118"/>
      <c r="T121" s="118"/>
      <c r="U121" s="118"/>
      <c r="V121" s="118"/>
      <c r="W121" s="118"/>
    </row>
    <row r="122" spans="19:23" ht="12.75">
      <c r="S122" s="118"/>
      <c r="T122" s="118"/>
      <c r="U122" s="118"/>
      <c r="V122" s="118"/>
      <c r="W122" s="118"/>
    </row>
    <row r="123" spans="19:23" ht="12.75">
      <c r="S123" s="118"/>
      <c r="T123" s="118"/>
      <c r="U123" s="118"/>
      <c r="V123" s="118"/>
      <c r="W123" s="118"/>
    </row>
    <row r="124" spans="19:23" ht="12.75">
      <c r="S124" s="118"/>
      <c r="T124" s="118"/>
      <c r="U124" s="118"/>
      <c r="V124" s="118"/>
      <c r="W124" s="118"/>
    </row>
    <row r="125" spans="19:23" ht="12.75">
      <c r="S125" s="118"/>
      <c r="T125" s="118"/>
      <c r="U125" s="118"/>
      <c r="V125" s="118"/>
      <c r="W125" s="118"/>
    </row>
    <row r="126" spans="19:23" ht="12.75">
      <c r="S126" s="118"/>
      <c r="T126" s="118"/>
      <c r="U126" s="118"/>
      <c r="V126" s="118"/>
      <c r="W126" s="118"/>
    </row>
    <row r="127" spans="19:23" ht="12.75">
      <c r="S127" s="118"/>
      <c r="T127" s="118"/>
      <c r="U127" s="118"/>
      <c r="V127" s="118"/>
      <c r="W127" s="118"/>
    </row>
    <row r="128" spans="19:23" ht="12.75">
      <c r="S128" s="118"/>
      <c r="T128" s="118"/>
      <c r="U128" s="118"/>
      <c r="V128" s="118"/>
      <c r="W128" s="118"/>
    </row>
  </sheetData>
  <sheetProtection password="9489" sheet="1" objects="1" scenarios="1" selectLockedCells="1"/>
  <mergeCells count="129">
    <mergeCell ref="H50:I50"/>
    <mergeCell ref="E51:F51"/>
    <mergeCell ref="H51:I51"/>
    <mergeCell ref="A34:G34"/>
    <mergeCell ref="H34:I34"/>
    <mergeCell ref="B43:G43"/>
    <mergeCell ref="H43:I44"/>
    <mergeCell ref="B45:G46"/>
    <mergeCell ref="N39:N40"/>
    <mergeCell ref="B37:G37"/>
    <mergeCell ref="D38:E38"/>
    <mergeCell ref="B36:G36"/>
    <mergeCell ref="J36:K46"/>
    <mergeCell ref="B39:G39"/>
    <mergeCell ref="H39:I40"/>
    <mergeCell ref="H37:I38"/>
    <mergeCell ref="N37:N38"/>
    <mergeCell ref="L37:M38"/>
    <mergeCell ref="O43:P44"/>
    <mergeCell ref="B44:G44"/>
    <mergeCell ref="O39:P40"/>
    <mergeCell ref="B40:G40"/>
    <mergeCell ref="B41:G41"/>
    <mergeCell ref="H41:I42"/>
    <mergeCell ref="L41:M42"/>
    <mergeCell ref="N41:N42"/>
    <mergeCell ref="O41:P42"/>
    <mergeCell ref="B42:G42"/>
    <mergeCell ref="H52:I52"/>
    <mergeCell ref="J52:K52"/>
    <mergeCell ref="O45:P46"/>
    <mergeCell ref="A47:I47"/>
    <mergeCell ref="J47:K47"/>
    <mergeCell ref="O47:P47"/>
    <mergeCell ref="H45:I46"/>
    <mergeCell ref="E52:F52"/>
    <mergeCell ref="A50:D51"/>
    <mergeCell ref="E50:F50"/>
    <mergeCell ref="H55:I55"/>
    <mergeCell ref="E56:F56"/>
    <mergeCell ref="H56:I56"/>
    <mergeCell ref="J56:K56"/>
    <mergeCell ref="E53:F53"/>
    <mergeCell ref="H53:I53"/>
    <mergeCell ref="J53:K53"/>
    <mergeCell ref="E54:F54"/>
    <mergeCell ref="H54:I54"/>
    <mergeCell ref="J54:K54"/>
    <mergeCell ref="H62:I62"/>
    <mergeCell ref="J62:K78"/>
    <mergeCell ref="H63:I64"/>
    <mergeCell ref="H65:I67"/>
    <mergeCell ref="H68:I69"/>
    <mergeCell ref="H70:I73"/>
    <mergeCell ref="H74:I75"/>
    <mergeCell ref="H76:I78"/>
    <mergeCell ref="L14:L15"/>
    <mergeCell ref="L20:L21"/>
    <mergeCell ref="M20:M21"/>
    <mergeCell ref="I18:I19"/>
    <mergeCell ref="O82:P82"/>
    <mergeCell ref="J83:K83"/>
    <mergeCell ref="J79:K79"/>
    <mergeCell ref="J80:K80"/>
    <mergeCell ref="J81:K81"/>
    <mergeCell ref="L82:N82"/>
    <mergeCell ref="J51:K51"/>
    <mergeCell ref="N43:N44"/>
    <mergeCell ref="L39:M40"/>
    <mergeCell ref="L18:L19"/>
    <mergeCell ref="M18:M19"/>
    <mergeCell ref="J50:K50"/>
    <mergeCell ref="N45:N46"/>
    <mergeCell ref="L45:M46"/>
    <mergeCell ref="L43:M44"/>
    <mergeCell ref="J34:K34"/>
    <mergeCell ref="E57:F57"/>
    <mergeCell ref="H57:I57"/>
    <mergeCell ref="J57:K57"/>
    <mergeCell ref="L52:N52"/>
    <mergeCell ref="L53:N53"/>
    <mergeCell ref="L54:N54"/>
    <mergeCell ref="L55:N55"/>
    <mergeCell ref="L56:N56"/>
    <mergeCell ref="E55:F55"/>
    <mergeCell ref="J55:K55"/>
    <mergeCell ref="A1:G1"/>
    <mergeCell ref="L1:M1"/>
    <mergeCell ref="N1:P1"/>
    <mergeCell ref="H2:P2"/>
    <mergeCell ref="O37:P38"/>
    <mergeCell ref="L28:L29"/>
    <mergeCell ref="N34:P35"/>
    <mergeCell ref="B35:K35"/>
    <mergeCell ref="O29:P29"/>
    <mergeCell ref="O36:P36"/>
    <mergeCell ref="A3:F3"/>
    <mergeCell ref="A4:F4"/>
    <mergeCell ref="N3:P3"/>
    <mergeCell ref="N4:P4"/>
    <mergeCell ref="I3:M3"/>
    <mergeCell ref="I4:M4"/>
    <mergeCell ref="N7:P7"/>
    <mergeCell ref="N8:P8"/>
    <mergeCell ref="A7:F7"/>
    <mergeCell ref="A5:M5"/>
    <mergeCell ref="A6:M6"/>
    <mergeCell ref="N5:P5"/>
    <mergeCell ref="N6:P6"/>
    <mergeCell ref="M16:M17"/>
    <mergeCell ref="O16:P17"/>
    <mergeCell ref="O18:P19"/>
    <mergeCell ref="H25:J25"/>
    <mergeCell ref="A8:M8"/>
    <mergeCell ref="H9:L9"/>
    <mergeCell ref="A12:A13"/>
    <mergeCell ref="B12:G13"/>
    <mergeCell ref="I12:I13"/>
    <mergeCell ref="M12:M13"/>
    <mergeCell ref="O20:P21"/>
    <mergeCell ref="I16:I17"/>
    <mergeCell ref="L16:L17"/>
    <mergeCell ref="O12:P13"/>
    <mergeCell ref="O27:P27"/>
    <mergeCell ref="H27:J27"/>
    <mergeCell ref="K25:N25"/>
    <mergeCell ref="K27:N27"/>
    <mergeCell ref="H26:I26"/>
    <mergeCell ref="O14:P15"/>
  </mergeCells>
  <conditionalFormatting sqref="H65">
    <cfRule type="cellIs" priority="6" dxfId="24" operator="equal" stopIfTrue="1">
      <formula>0</formula>
    </cfRule>
  </conditionalFormatting>
  <dataValidations count="1">
    <dataValidation errorStyle="information" type="decimal" operator="greaterThanOrEqual" allowBlank="1" showInputMessage="1" showErrorMessage="1" error="Hier bitte nur Zahlen eingeben" sqref="J80:K81 O14:P19 G52:K56 H37:I46 O37:P46 H63:I64 D67 H68:I78">
      <formula1>0</formula1>
    </dataValidation>
  </dataValidations>
  <printOptions/>
  <pageMargins left="0.7874015748031497" right="0.1968503937007874" top="0.984251968503937" bottom="0.984251968503937" header="0.5118110236220472" footer="0.5118110236220472"/>
  <pageSetup horizontalDpi="600" verticalDpi="600" orientation="portrait" paperSize="9" scale="80" r:id="rId4"/>
  <rowBreaks count="1" manualBreakCount="1">
    <brk id="31" max="255" man="1"/>
  </rowBreaks>
  <ignoredErrors>
    <ignoredError sqref="L16 L18" evalError="1"/>
  </ignoredErrors>
  <drawing r:id="rId3"/>
  <legacyDrawing r:id="rId2"/>
</worksheet>
</file>

<file path=xl/worksheets/sheet7.xml><?xml version="1.0" encoding="utf-8"?>
<worksheet xmlns="http://schemas.openxmlformats.org/spreadsheetml/2006/main" xmlns:r="http://schemas.openxmlformats.org/officeDocument/2006/relationships">
  <sheetPr codeName="Tabelle9">
    <tabColor indexed="52"/>
  </sheetPr>
  <dimension ref="A1:Y131"/>
  <sheetViews>
    <sheetView showGridLines="0" zoomScalePageLayoutView="0" workbookViewId="0" topLeftCell="A46">
      <selection activeCell="G17" sqref="G17"/>
    </sheetView>
  </sheetViews>
  <sheetFormatPr defaultColWidth="11.421875" defaultRowHeight="12.75"/>
  <cols>
    <col min="1" max="1" width="5.00390625" style="212" customWidth="1"/>
    <col min="2" max="2" width="9.28125" style="212" customWidth="1"/>
    <col min="3" max="3" width="7.421875" style="212" customWidth="1"/>
    <col min="4" max="4" width="10.00390625" style="212" customWidth="1"/>
    <col min="5" max="5" width="10.8515625" style="212" customWidth="1"/>
    <col min="6" max="6" width="1.1484375" style="212" customWidth="1"/>
    <col min="7" max="7" width="12.28125" style="212" bestFit="1" customWidth="1"/>
    <col min="8" max="8" width="9.140625" style="212" customWidth="1"/>
    <col min="9" max="9" width="4.8515625" style="212" customWidth="1"/>
    <col min="10" max="10" width="1.421875" style="212" customWidth="1"/>
    <col min="11" max="11" width="11.57421875" style="212" customWidth="1"/>
    <col min="12" max="12" width="1.57421875" style="212" customWidth="1"/>
    <col min="13" max="13" width="0.42578125" style="212" customWidth="1"/>
    <col min="14" max="14" width="6.7109375" style="212" customWidth="1"/>
    <col min="15" max="15" width="7.7109375" style="212" customWidth="1"/>
    <col min="16" max="16" width="4.8515625" style="212" customWidth="1"/>
    <col min="17" max="17" width="1.57421875" style="212" customWidth="1"/>
    <col min="18" max="18" width="11.7109375" style="212" bestFit="1" customWidth="1"/>
    <col min="19" max="16384" width="11.421875" style="212" customWidth="1"/>
  </cols>
  <sheetData>
    <row r="1" spans="1:17" ht="20.25">
      <c r="A1" s="495">
        <f>Deckblatt!D5</f>
        <v>0</v>
      </c>
      <c r="B1" s="495"/>
      <c r="C1" s="495"/>
      <c r="D1" s="495"/>
      <c r="E1" s="495"/>
      <c r="F1" s="495"/>
      <c r="G1" s="495"/>
      <c r="H1" s="288"/>
      <c r="I1" s="288"/>
      <c r="J1" s="288"/>
      <c r="K1" s="288"/>
      <c r="L1" s="494"/>
      <c r="M1" s="494"/>
      <c r="N1" s="722">
        <v>222</v>
      </c>
      <c r="O1" s="722"/>
      <c r="P1" s="722"/>
      <c r="Q1"/>
    </row>
    <row r="2" spans="1:17" ht="12.75">
      <c r="A2" s="327"/>
      <c r="B2" s="328"/>
      <c r="C2" s="328"/>
      <c r="D2" s="328"/>
      <c r="E2" s="328"/>
      <c r="F2" s="328"/>
      <c r="G2" s="328"/>
      <c r="H2" s="723" t="s">
        <v>453</v>
      </c>
      <c r="I2" s="724"/>
      <c r="J2" s="724"/>
      <c r="K2" s="724"/>
      <c r="L2" s="724"/>
      <c r="M2" s="724"/>
      <c r="N2" s="725"/>
      <c r="O2" s="725"/>
      <c r="P2" s="725"/>
      <c r="Q2" s="290"/>
    </row>
    <row r="3" spans="1:17" ht="12.75">
      <c r="A3" s="504" t="s">
        <v>49</v>
      </c>
      <c r="B3" s="504"/>
      <c r="C3" s="504"/>
      <c r="D3" s="504"/>
      <c r="E3" s="504"/>
      <c r="F3" s="496"/>
      <c r="G3" s="291"/>
      <c r="H3" s="277"/>
      <c r="I3" s="720" t="s">
        <v>48</v>
      </c>
      <c r="J3" s="720"/>
      <c r="K3" s="720"/>
      <c r="L3" s="720"/>
      <c r="M3" s="574"/>
      <c r="N3" s="715" t="s">
        <v>441</v>
      </c>
      <c r="O3" s="719"/>
      <c r="P3" s="719"/>
      <c r="Q3"/>
    </row>
    <row r="4" spans="1:17" ht="12.75">
      <c r="A4" s="505">
        <f>Deckblatt!D8</f>
      </c>
      <c r="B4" s="717"/>
      <c r="C4" s="717"/>
      <c r="D4" s="717"/>
      <c r="E4" s="717"/>
      <c r="F4" s="717"/>
      <c r="G4" s="280"/>
      <c r="H4" s="313"/>
      <c r="I4" s="721">
        <f>Deckblatt!D7</f>
      </c>
      <c r="J4" s="720"/>
      <c r="K4" s="720"/>
      <c r="L4" s="720"/>
      <c r="M4" s="574"/>
      <c r="N4" s="507">
        <f ca="1">TODAY()</f>
        <v>42648</v>
      </c>
      <c r="O4" s="714"/>
      <c r="P4" s="715"/>
      <c r="Q4"/>
    </row>
    <row r="5" spans="1:17" ht="12.75">
      <c r="A5" s="718" t="s">
        <v>442</v>
      </c>
      <c r="B5" s="714"/>
      <c r="C5" s="714"/>
      <c r="D5" s="714"/>
      <c r="E5" s="714"/>
      <c r="F5" s="714"/>
      <c r="G5" s="714"/>
      <c r="H5" s="717"/>
      <c r="I5" s="717"/>
      <c r="J5" s="717"/>
      <c r="K5" s="717"/>
      <c r="L5" s="717"/>
      <c r="M5" s="717"/>
      <c r="N5" s="714"/>
      <c r="O5" s="714"/>
      <c r="P5" s="715"/>
      <c r="Q5"/>
    </row>
    <row r="6" spans="1:17" ht="12.75">
      <c r="A6" s="499">
        <f>Deckblatt!D6</f>
      </c>
      <c r="B6" s="500"/>
      <c r="C6" s="500"/>
      <c r="D6" s="500"/>
      <c r="E6" s="500"/>
      <c r="F6" s="500"/>
      <c r="G6" s="500"/>
      <c r="H6" s="500"/>
      <c r="I6" s="500"/>
      <c r="J6" s="500"/>
      <c r="K6" s="500"/>
      <c r="L6" s="500"/>
      <c r="M6" s="500"/>
      <c r="N6" s="500"/>
      <c r="O6" s="500"/>
      <c r="P6" s="501"/>
      <c r="Q6"/>
    </row>
    <row r="7" spans="1:17" ht="12.75">
      <c r="A7" s="716" t="s">
        <v>443</v>
      </c>
      <c r="B7" s="717"/>
      <c r="C7" s="717"/>
      <c r="D7" s="717"/>
      <c r="E7" s="717"/>
      <c r="F7" s="717"/>
      <c r="G7" s="305"/>
      <c r="H7" s="305"/>
      <c r="I7" s="305"/>
      <c r="J7" s="305"/>
      <c r="K7" s="305"/>
      <c r="L7" s="305"/>
      <c r="M7" s="305"/>
      <c r="N7" s="714"/>
      <c r="O7" s="714"/>
      <c r="P7" s="715"/>
      <c r="Q7"/>
    </row>
    <row r="8" spans="1:17" ht="12.75">
      <c r="A8" s="702">
        <f>Deckblatt!E10</f>
        <v>0</v>
      </c>
      <c r="B8" s="500"/>
      <c r="C8" s="500"/>
      <c r="D8" s="500"/>
      <c r="E8" s="500"/>
      <c r="F8" s="500"/>
      <c r="G8" s="500"/>
      <c r="H8" s="500"/>
      <c r="I8" s="500"/>
      <c r="J8" s="500"/>
      <c r="K8" s="500"/>
      <c r="L8" s="500"/>
      <c r="M8" s="500"/>
      <c r="N8" s="500"/>
      <c r="O8" s="500"/>
      <c r="P8" s="501"/>
      <c r="Q8"/>
    </row>
    <row r="9" spans="1:25" ht="13.5" customHeight="1">
      <c r="A9" s="306"/>
      <c r="B9" s="307"/>
      <c r="C9" s="307"/>
      <c r="D9" s="308"/>
      <c r="E9" s="308"/>
      <c r="F9" s="308"/>
      <c r="G9" s="308"/>
      <c r="H9" s="703"/>
      <c r="I9" s="703"/>
      <c r="J9" s="703"/>
      <c r="K9" s="703"/>
      <c r="L9" s="703"/>
      <c r="M9" s="306"/>
      <c r="N9" s="306"/>
      <c r="O9" s="307"/>
      <c r="P9" s="307"/>
      <c r="Q9"/>
      <c r="S9" s="214"/>
      <c r="T9" s="214"/>
      <c r="U9" s="214"/>
      <c r="V9" s="214"/>
      <c r="W9" s="214"/>
      <c r="X9" s="214"/>
      <c r="Y9" s="214"/>
    </row>
    <row r="10" spans="1:25" ht="12.75" customHeight="1">
      <c r="A10" s="309" t="s">
        <v>454</v>
      </c>
      <c r="B10" s="306"/>
      <c r="C10" s="306"/>
      <c r="D10" s="306"/>
      <c r="E10" s="306"/>
      <c r="F10" s="306"/>
      <c r="G10" s="306"/>
      <c r="H10" s="306"/>
      <c r="I10" s="306"/>
      <c r="J10" s="306"/>
      <c r="K10" s="306"/>
      <c r="L10" s="310"/>
      <c r="M10" s="310"/>
      <c r="N10" s="309"/>
      <c r="O10" s="306"/>
      <c r="P10" s="306"/>
      <c r="Q10"/>
      <c r="S10" s="214"/>
      <c r="T10" s="214"/>
      <c r="U10" s="214"/>
      <c r="V10" s="214"/>
      <c r="W10" s="214"/>
      <c r="X10" s="214"/>
      <c r="Y10" s="214"/>
    </row>
    <row r="11" spans="1:25" ht="12.75" customHeight="1">
      <c r="A11" s="311"/>
      <c r="B11" s="311"/>
      <c r="C11" s="311"/>
      <c r="D11" s="311"/>
      <c r="E11" s="311"/>
      <c r="F11" s="311"/>
      <c r="G11" s="311"/>
      <c r="H11" s="311"/>
      <c r="I11" s="311"/>
      <c r="J11" s="311"/>
      <c r="K11" s="312"/>
      <c r="L11" s="311"/>
      <c r="M11" s="312"/>
      <c r="N11" s="312"/>
      <c r="O11" s="311"/>
      <c r="P11" s="306"/>
      <c r="Q11"/>
      <c r="S11" s="214"/>
      <c r="T11" s="214"/>
      <c r="U11" s="214"/>
      <c r="V11" s="214"/>
      <c r="W11" s="214"/>
      <c r="X11" s="214"/>
      <c r="Y11" s="214"/>
    </row>
    <row r="12" spans="1:25" ht="12.75">
      <c r="A12" s="704" t="s">
        <v>53</v>
      </c>
      <c r="B12" s="706" t="s">
        <v>4</v>
      </c>
      <c r="C12" s="707"/>
      <c r="D12" s="707"/>
      <c r="E12" s="707"/>
      <c r="F12" s="707"/>
      <c r="G12" s="707"/>
      <c r="H12" s="92"/>
      <c r="I12" s="229"/>
      <c r="J12" s="316"/>
      <c r="K12" s="229"/>
      <c r="L12" s="303"/>
      <c r="M12" s="712"/>
      <c r="N12" s="710" t="s">
        <v>32</v>
      </c>
      <c r="O12" s="841" t="s">
        <v>460</v>
      </c>
      <c r="P12" s="842"/>
      <c r="Q12"/>
      <c r="R12" s="215"/>
      <c r="S12" s="214" t="s">
        <v>83</v>
      </c>
      <c r="T12" s="214"/>
      <c r="U12" s="214"/>
      <c r="V12" s="214"/>
      <c r="W12" s="214"/>
      <c r="X12" s="214"/>
      <c r="Y12" s="214"/>
    </row>
    <row r="13" spans="1:25" ht="12.75">
      <c r="A13" s="705"/>
      <c r="B13" s="708"/>
      <c r="C13" s="709"/>
      <c r="D13" s="709"/>
      <c r="E13" s="709"/>
      <c r="F13" s="709"/>
      <c r="G13" s="709"/>
      <c r="H13" s="93"/>
      <c r="I13" s="235"/>
      <c r="J13" s="317"/>
      <c r="K13" s="30"/>
      <c r="L13" s="304"/>
      <c r="M13" s="713"/>
      <c r="N13" s="711"/>
      <c r="O13" s="843"/>
      <c r="P13" s="844"/>
      <c r="Q13"/>
      <c r="R13" s="215"/>
      <c r="S13" s="214" t="s">
        <v>77</v>
      </c>
      <c r="T13" s="214" t="s">
        <v>78</v>
      </c>
      <c r="U13" s="214"/>
      <c r="V13" s="214"/>
      <c r="W13" s="214"/>
      <c r="X13" s="214"/>
      <c r="Y13" s="214"/>
    </row>
    <row r="14" spans="1:25" ht="12.75">
      <c r="A14" s="322" t="s">
        <v>5</v>
      </c>
      <c r="B14" s="87" t="s">
        <v>6</v>
      </c>
      <c r="C14" s="68"/>
      <c r="D14" s="68"/>
      <c r="E14" s="68"/>
      <c r="F14" s="68"/>
      <c r="G14" s="68"/>
      <c r="H14" s="78"/>
      <c r="I14" s="78"/>
      <c r="J14" s="336"/>
      <c r="K14" s="229"/>
      <c r="M14" s="78"/>
      <c r="N14" s="26"/>
      <c r="O14" s="824">
        <f>'Formblatt 222 Eingabe'!O14</f>
        <v>0</v>
      </c>
      <c r="P14" s="825"/>
      <c r="Q14" s="868">
        <f>O14</f>
        <v>0</v>
      </c>
      <c r="R14" s="215"/>
      <c r="S14" s="214" t="e">
        <f>'Vorgabewerte Vergabe'!J6</f>
        <v>#N/A</v>
      </c>
      <c r="T14" s="214" t="e">
        <f>'Vorgabewerte Vergabe'!K6</f>
        <v>#N/A</v>
      </c>
      <c r="U14" s="214"/>
      <c r="V14" s="214"/>
      <c r="W14" s="214"/>
      <c r="X14" s="214"/>
      <c r="Y14" s="214"/>
    </row>
    <row r="15" spans="1:25" ht="12.75">
      <c r="A15" s="323"/>
      <c r="B15" s="94" t="s">
        <v>56</v>
      </c>
      <c r="C15" s="95"/>
      <c r="D15" s="95"/>
      <c r="E15" s="95"/>
      <c r="F15" s="95"/>
      <c r="G15" s="96"/>
      <c r="H15" s="95"/>
      <c r="I15" s="82"/>
      <c r="J15" s="337"/>
      <c r="K15" s="30"/>
      <c r="M15" s="82"/>
      <c r="N15" s="30"/>
      <c r="O15" s="826"/>
      <c r="P15" s="827"/>
      <c r="Q15" s="869"/>
      <c r="R15" s="215"/>
      <c r="S15" s="214"/>
      <c r="T15" s="214"/>
      <c r="U15" s="214"/>
      <c r="V15" s="214"/>
      <c r="W15" s="214"/>
      <c r="X15" s="214"/>
      <c r="Y15" s="214"/>
    </row>
    <row r="16" spans="1:25" ht="12.75">
      <c r="A16" s="324" t="s">
        <v>7</v>
      </c>
      <c r="B16" s="77" t="s">
        <v>629</v>
      </c>
      <c r="C16" s="78"/>
      <c r="D16" s="78"/>
      <c r="E16" s="78"/>
      <c r="F16" s="78"/>
      <c r="G16" s="78"/>
      <c r="H16" s="78"/>
      <c r="I16" s="229"/>
      <c r="J16" s="318"/>
      <c r="K16" s="229"/>
      <c r="L16" s="229"/>
      <c r="M16" s="697"/>
      <c r="N16" s="683" t="str">
        <f>IF(O14=0," ",Q16)</f>
        <v> </v>
      </c>
      <c r="O16" s="824">
        <f>'Formblatt 222 Eingabe'!O16</f>
        <v>0</v>
      </c>
      <c r="P16" s="825"/>
      <c r="Q16" s="868" t="e">
        <f>O16/O14*100</f>
        <v>#DIV/0!</v>
      </c>
      <c r="R16" s="215"/>
      <c r="S16" s="214" t="e">
        <f>'Vorgabewerte Vergabe'!L6</f>
        <v>#N/A</v>
      </c>
      <c r="T16" s="214" t="e">
        <f>'Vorgabewerte Vergabe'!M6</f>
        <v>#N/A</v>
      </c>
      <c r="U16" s="214"/>
      <c r="V16" s="214"/>
      <c r="W16" s="214"/>
      <c r="X16" s="214"/>
      <c r="Y16" s="214"/>
    </row>
    <row r="17" spans="1:25" ht="12.75">
      <c r="A17" s="323"/>
      <c r="B17" s="962" t="s">
        <v>632</v>
      </c>
      <c r="C17" s="95"/>
      <c r="D17" s="95"/>
      <c r="E17" s="95"/>
      <c r="F17" s="95"/>
      <c r="G17" s="96"/>
      <c r="H17" s="95"/>
      <c r="I17" s="235"/>
      <c r="J17" s="319"/>
      <c r="K17" s="30"/>
      <c r="L17" s="235"/>
      <c r="M17" s="698"/>
      <c r="N17" s="684"/>
      <c r="O17" s="826"/>
      <c r="P17" s="827"/>
      <c r="Q17" s="869"/>
      <c r="R17" s="215"/>
      <c r="S17" s="214"/>
      <c r="T17" s="214"/>
      <c r="U17" s="214"/>
      <c r="V17" s="214"/>
      <c r="W17" s="214"/>
      <c r="X17" s="214"/>
      <c r="Y17" s="214"/>
    </row>
    <row r="18" spans="1:25" ht="12.75">
      <c r="A18" s="324" t="s">
        <v>9</v>
      </c>
      <c r="B18" s="77" t="s">
        <v>10</v>
      </c>
      <c r="C18" s="78"/>
      <c r="D18" s="78"/>
      <c r="E18" s="78"/>
      <c r="F18" s="78"/>
      <c r="G18" s="78"/>
      <c r="H18" s="68"/>
      <c r="J18" s="315"/>
      <c r="M18" s="754"/>
      <c r="N18" s="761" t="str">
        <f>IF(O14=0," ",Q18)</f>
        <v> </v>
      </c>
      <c r="O18" s="824">
        <f>'Formblatt 222 Eingabe'!O18</f>
        <v>0</v>
      </c>
      <c r="P18" s="825"/>
      <c r="Q18" s="871" t="e">
        <f>O18/O14*100</f>
        <v>#DIV/0!</v>
      </c>
      <c r="R18" s="215"/>
      <c r="S18" s="214" t="e">
        <f>'Vorgabewerte Vergabe'!N6</f>
        <v>#N/A</v>
      </c>
      <c r="T18" s="214" t="e">
        <f>'Vorgabewerte Vergabe'!O6</f>
        <v>#N/A</v>
      </c>
      <c r="U18" s="214"/>
      <c r="V18" s="214"/>
      <c r="W18" s="214"/>
      <c r="X18" s="214"/>
      <c r="Y18" s="214"/>
    </row>
    <row r="19" spans="1:25" ht="13.5" thickBot="1">
      <c r="A19" s="323"/>
      <c r="B19" s="98" t="s">
        <v>157</v>
      </c>
      <c r="C19" s="96"/>
      <c r="D19" s="68"/>
      <c r="E19" s="68"/>
      <c r="F19" s="68"/>
      <c r="G19" s="82"/>
      <c r="H19" s="68"/>
      <c r="J19" s="315"/>
      <c r="K19" s="19"/>
      <c r="M19" s="754"/>
      <c r="N19" s="761"/>
      <c r="O19" s="828"/>
      <c r="P19" s="829"/>
      <c r="Q19" s="869"/>
      <c r="R19" s="215"/>
      <c r="S19" s="214"/>
      <c r="T19" s="214"/>
      <c r="U19" s="214"/>
      <c r="V19" s="214"/>
      <c r="W19" s="214"/>
      <c r="X19" s="214"/>
      <c r="Y19" s="214"/>
    </row>
    <row r="20" spans="1:25" ht="12.75">
      <c r="A20" s="324" t="s">
        <v>11</v>
      </c>
      <c r="B20" s="77" t="s">
        <v>12</v>
      </c>
      <c r="C20" s="78"/>
      <c r="D20" s="78"/>
      <c r="E20" s="78"/>
      <c r="F20" s="78"/>
      <c r="G20" s="68"/>
      <c r="H20" s="78"/>
      <c r="I20" s="78"/>
      <c r="J20" s="78"/>
      <c r="K20" s="229"/>
      <c r="L20" s="759"/>
      <c r="M20" s="697"/>
      <c r="N20" s="26"/>
      <c r="O20" s="837">
        <f>SUM(O14:P19)</f>
        <v>0</v>
      </c>
      <c r="P20" s="838"/>
      <c r="Q20"/>
      <c r="R20" s="215"/>
      <c r="S20" s="214"/>
      <c r="T20" s="214"/>
      <c r="U20" s="214"/>
      <c r="V20" s="214"/>
      <c r="W20" s="214"/>
      <c r="X20" s="214"/>
      <c r="Y20" s="214"/>
    </row>
    <row r="21" spans="1:25" ht="13.5" thickBot="1">
      <c r="A21" s="325"/>
      <c r="B21" s="94" t="s">
        <v>59</v>
      </c>
      <c r="C21" s="95"/>
      <c r="D21" s="82"/>
      <c r="E21" s="82"/>
      <c r="F21" s="82"/>
      <c r="G21" s="82"/>
      <c r="H21" s="82"/>
      <c r="I21" s="82"/>
      <c r="J21" s="82"/>
      <c r="K21" s="30"/>
      <c r="L21" s="760"/>
      <c r="M21" s="698"/>
      <c r="N21" s="82"/>
      <c r="O21" s="839"/>
      <c r="P21" s="840"/>
      <c r="Q21"/>
      <c r="R21" s="215"/>
      <c r="S21" s="214"/>
      <c r="T21" s="214"/>
      <c r="U21" s="214"/>
      <c r="V21" s="214"/>
      <c r="W21" s="214"/>
      <c r="X21" s="214"/>
      <c r="Y21" s="214"/>
    </row>
    <row r="22" spans="1:25" ht="12.75">
      <c r="A22" s="78"/>
      <c r="B22" s="96"/>
      <c r="C22" s="96"/>
      <c r="D22" s="68"/>
      <c r="E22" s="68"/>
      <c r="F22" s="68"/>
      <c r="G22" s="68"/>
      <c r="H22" s="68"/>
      <c r="I22" s="68"/>
      <c r="J22" s="68"/>
      <c r="K22" s="97"/>
      <c r="L22" s="99"/>
      <c r="M22" s="57"/>
      <c r="N22" s="55"/>
      <c r="O22" s="103"/>
      <c r="P22"/>
      <c r="Q22"/>
      <c r="R22" s="215"/>
      <c r="S22" s="214"/>
      <c r="T22" s="214"/>
      <c r="U22" s="214"/>
      <c r="V22" s="214"/>
      <c r="W22" s="214"/>
      <c r="X22" s="214"/>
      <c r="Y22" s="214"/>
    </row>
    <row r="23" spans="1:25" ht="12.75">
      <c r="A23" s="68" t="s">
        <v>158</v>
      </c>
      <c r="B23" s="96"/>
      <c r="C23" s="96"/>
      <c r="D23" s="68"/>
      <c r="E23" s="68"/>
      <c r="F23" s="68"/>
      <c r="G23" s="68"/>
      <c r="H23" s="68"/>
      <c r="I23" s="68"/>
      <c r="J23" s="68"/>
      <c r="K23" s="97"/>
      <c r="L23" s="99"/>
      <c r="M23" s="57"/>
      <c r="N23" s="55"/>
      <c r="O23" s="55"/>
      <c r="P23"/>
      <c r="Q23"/>
      <c r="R23" s="215"/>
      <c r="S23" s="214"/>
      <c r="T23" s="214"/>
      <c r="U23" s="214"/>
      <c r="V23" s="214"/>
      <c r="W23" s="214"/>
      <c r="X23" s="214"/>
      <c r="Y23" s="214"/>
    </row>
    <row r="24" spans="1:25" ht="12.75">
      <c r="A24" s="82"/>
      <c r="B24" s="96"/>
      <c r="C24" s="96"/>
      <c r="D24" s="68"/>
      <c r="E24" s="68"/>
      <c r="F24" s="68"/>
      <c r="G24" s="68"/>
      <c r="H24" s="68"/>
      <c r="I24" s="68"/>
      <c r="J24" s="68"/>
      <c r="K24" s="97"/>
      <c r="L24" s="99"/>
      <c r="M24" s="57"/>
      <c r="N24" s="55"/>
      <c r="O24" s="55"/>
      <c r="P24"/>
      <c r="Q24"/>
      <c r="R24" s="215"/>
      <c r="S24" s="214"/>
      <c r="T24" s="214"/>
      <c r="U24" s="214"/>
      <c r="V24" s="214"/>
      <c r="W24" s="214"/>
      <c r="X24" s="214"/>
      <c r="Y24" s="214"/>
    </row>
    <row r="25" spans="1:25" ht="12.75">
      <c r="A25" s="326" t="s">
        <v>13</v>
      </c>
      <c r="B25" s="77" t="s">
        <v>60</v>
      </c>
      <c r="C25" s="78"/>
      <c r="D25" s="78"/>
      <c r="E25" s="78"/>
      <c r="F25" s="78"/>
      <c r="G25" s="229"/>
      <c r="H25" s="542" t="s">
        <v>55</v>
      </c>
      <c r="I25" s="544"/>
      <c r="J25" s="538"/>
      <c r="K25" s="701" t="s">
        <v>159</v>
      </c>
      <c r="L25" s="544"/>
      <c r="M25" s="544"/>
      <c r="N25" s="538"/>
      <c r="O25" s="830">
        <f>H27*K27/100</f>
        <v>0</v>
      </c>
      <c r="P25" s="544"/>
      <c r="Q25" s="465"/>
      <c r="R25" s="464"/>
      <c r="S25" s="214"/>
      <c r="T25" s="214"/>
      <c r="U25" s="214"/>
      <c r="V25" s="214"/>
      <c r="W25" s="214"/>
      <c r="X25" s="214"/>
      <c r="Y25" s="214"/>
    </row>
    <row r="26" spans="1:25" ht="12.75">
      <c r="A26" s="326"/>
      <c r="B26" s="87"/>
      <c r="C26" s="68"/>
      <c r="D26" s="68"/>
      <c r="E26" s="68"/>
      <c r="F26" s="68"/>
      <c r="G26" s="181"/>
      <c r="H26" s="346"/>
      <c r="I26" s="12"/>
      <c r="J26" s="12"/>
      <c r="K26" s="346"/>
      <c r="L26" s="289"/>
      <c r="M26" s="289"/>
      <c r="N26" s="345"/>
      <c r="O26" s="831"/>
      <c r="P26" s="832"/>
      <c r="Q26"/>
      <c r="S26" s="214"/>
      <c r="T26" s="214"/>
      <c r="U26" s="214"/>
      <c r="V26" s="214"/>
      <c r="W26" s="214"/>
      <c r="X26" s="214"/>
      <c r="Y26" s="214"/>
    </row>
    <row r="27" spans="1:25" ht="13.5" thickBot="1">
      <c r="A27" s="326"/>
      <c r="B27" s="98" t="s">
        <v>61</v>
      </c>
      <c r="C27" s="96"/>
      <c r="D27" s="68"/>
      <c r="E27" s="68"/>
      <c r="F27" s="82"/>
      <c r="G27" s="235"/>
      <c r="H27" s="543">
        <f>O20</f>
        <v>0</v>
      </c>
      <c r="I27" s="545"/>
      <c r="J27" s="545"/>
      <c r="K27" s="689">
        <f>N37</f>
        <v>0</v>
      </c>
      <c r="L27" s="545"/>
      <c r="M27" s="545"/>
      <c r="N27" s="690"/>
      <c r="O27" s="831"/>
      <c r="P27" s="832"/>
      <c r="Q27"/>
      <c r="S27" s="214"/>
      <c r="T27" s="214"/>
      <c r="U27" s="214"/>
      <c r="V27" s="214"/>
      <c r="W27" s="214"/>
      <c r="X27" s="214"/>
      <c r="Y27" s="214"/>
    </row>
    <row r="28" spans="1:25" ht="12.75">
      <c r="A28" s="324" t="s">
        <v>62</v>
      </c>
      <c r="B28" s="77" t="s">
        <v>14</v>
      </c>
      <c r="C28" s="78"/>
      <c r="D28" s="78"/>
      <c r="E28" s="78"/>
      <c r="F28" s="68"/>
      <c r="G28" s="68"/>
      <c r="H28" s="68"/>
      <c r="I28" s="68"/>
      <c r="J28" s="68"/>
      <c r="L28" s="753"/>
      <c r="M28" s="68"/>
      <c r="N28" s="68"/>
      <c r="O28" s="833">
        <f>O20+O25</f>
        <v>0</v>
      </c>
      <c r="P28" s="834"/>
      <c r="Q28"/>
      <c r="S28" s="214"/>
      <c r="T28" s="214"/>
      <c r="U28" s="214"/>
      <c r="V28" s="214"/>
      <c r="W28" s="214"/>
      <c r="X28" s="214"/>
      <c r="Y28" s="214"/>
    </row>
    <row r="29" spans="1:25" ht="13.5" thickBot="1">
      <c r="A29" s="62"/>
      <c r="B29" s="94" t="s">
        <v>160</v>
      </c>
      <c r="C29" s="95"/>
      <c r="D29" s="82"/>
      <c r="E29" s="82"/>
      <c r="F29" s="82"/>
      <c r="G29" s="82"/>
      <c r="H29" s="82"/>
      <c r="I29" s="82"/>
      <c r="J29" s="82"/>
      <c r="K29" s="30"/>
      <c r="L29" s="686"/>
      <c r="M29" s="82"/>
      <c r="N29" s="82"/>
      <c r="O29" s="835"/>
      <c r="P29" s="836"/>
      <c r="Q29"/>
      <c r="S29" s="214"/>
      <c r="T29" s="214"/>
      <c r="U29" s="214"/>
      <c r="V29" s="214"/>
      <c r="W29" s="214"/>
      <c r="X29" s="214"/>
      <c r="Y29" s="214"/>
    </row>
    <row r="30" spans="1:25" ht="5.25" customHeight="1">
      <c r="A30" s="68"/>
      <c r="B30" s="96"/>
      <c r="C30" s="96"/>
      <c r="D30" s="68"/>
      <c r="E30" s="68"/>
      <c r="F30" s="68"/>
      <c r="G30" s="68"/>
      <c r="H30" s="68"/>
      <c r="I30" s="68"/>
      <c r="J30" s="68"/>
      <c r="K30" s="133"/>
      <c r="L30" s="179"/>
      <c r="M30" s="68"/>
      <c r="N30" s="68"/>
      <c r="O30" s="133"/>
      <c r="P30" s="19"/>
      <c r="Q30"/>
      <c r="S30" s="214"/>
      <c r="T30" s="214"/>
      <c r="U30" s="214"/>
      <c r="V30" s="214"/>
      <c r="W30" s="214"/>
      <c r="X30" s="214"/>
      <c r="Y30" s="214"/>
    </row>
    <row r="31" spans="1:25" ht="4.5" customHeight="1">
      <c r="A31" s="68"/>
      <c r="B31" s="96"/>
      <c r="C31" s="96"/>
      <c r="D31" s="68"/>
      <c r="E31" s="68"/>
      <c r="F31" s="68"/>
      <c r="G31" s="68"/>
      <c r="H31" s="68"/>
      <c r="I31" s="68"/>
      <c r="J31" s="68"/>
      <c r="K31" s="133"/>
      <c r="L31" s="179"/>
      <c r="M31" s="68"/>
      <c r="N31" s="55"/>
      <c r="O31" s="55"/>
      <c r="P31"/>
      <c r="Q31"/>
      <c r="S31" s="214"/>
      <c r="T31" s="214"/>
      <c r="U31" s="214"/>
      <c r="V31" s="214"/>
      <c r="W31" s="214"/>
      <c r="X31" s="214"/>
      <c r="Y31" s="214"/>
    </row>
    <row r="32" spans="1:25" ht="12.75">
      <c r="A32" s="68" t="s">
        <v>389</v>
      </c>
      <c r="B32" s="96"/>
      <c r="C32" s="96"/>
      <c r="D32" s="68"/>
      <c r="E32" s="68"/>
      <c r="F32" s="68"/>
      <c r="G32" s="68"/>
      <c r="H32" s="68"/>
      <c r="I32" s="68"/>
      <c r="J32" s="68"/>
      <c r="K32" s="133"/>
      <c r="L32" s="179"/>
      <c r="M32" s="68"/>
      <c r="N32" s="55"/>
      <c r="O32" s="55"/>
      <c r="P32"/>
      <c r="Q32"/>
      <c r="R32" s="216"/>
      <c r="S32" s="217"/>
      <c r="T32" s="217"/>
      <c r="U32" s="217"/>
      <c r="V32" s="214"/>
      <c r="W32" s="214"/>
      <c r="X32" s="214"/>
      <c r="Y32" s="214"/>
    </row>
    <row r="33" spans="1:25" ht="8.25" customHeight="1">
      <c r="A33" s="55"/>
      <c r="B33" s="55"/>
      <c r="C33" s="55"/>
      <c r="D33" s="55"/>
      <c r="E33" s="55"/>
      <c r="F33" s="55"/>
      <c r="G33" s="55"/>
      <c r="H33" s="55"/>
      <c r="I33" s="55"/>
      <c r="J33" s="55"/>
      <c r="K33" s="55"/>
      <c r="L33" s="55"/>
      <c r="M33" s="55"/>
      <c r="N33" s="55"/>
      <c r="O33" s="55"/>
      <c r="P33" s="55"/>
      <c r="Q33" s="55"/>
      <c r="R33" s="216"/>
      <c r="S33" s="217"/>
      <c r="T33" s="217"/>
      <c r="U33" s="217"/>
      <c r="V33" s="214"/>
      <c r="W33" s="214"/>
      <c r="X33" s="214"/>
      <c r="Y33" s="214"/>
    </row>
    <row r="34" spans="1:25" ht="22.5" customHeight="1">
      <c r="A34" s="787" t="s">
        <v>24</v>
      </c>
      <c r="B34" s="788"/>
      <c r="C34" s="788"/>
      <c r="D34" s="788"/>
      <c r="E34" s="788"/>
      <c r="F34" s="788"/>
      <c r="G34" s="817"/>
      <c r="H34" s="757" t="s">
        <v>120</v>
      </c>
      <c r="I34" s="758"/>
      <c r="J34" s="757" t="s">
        <v>121</v>
      </c>
      <c r="K34" s="758"/>
      <c r="L34" s="56"/>
      <c r="M34" s="57"/>
      <c r="N34" s="726" t="s">
        <v>122</v>
      </c>
      <c r="O34" s="727"/>
      <c r="P34" s="728"/>
      <c r="Q34" s="55"/>
      <c r="R34" s="216"/>
      <c r="S34" s="217"/>
      <c r="T34" s="217"/>
      <c r="U34" s="217"/>
      <c r="V34" s="214"/>
      <c r="W34" s="214"/>
      <c r="X34" s="214"/>
      <c r="Y34" s="214"/>
    </row>
    <row r="35" spans="1:25" ht="12.75">
      <c r="A35" s="58" t="s">
        <v>15</v>
      </c>
      <c r="B35" s="732" t="s">
        <v>123</v>
      </c>
      <c r="C35" s="733"/>
      <c r="D35" s="733"/>
      <c r="E35" s="733"/>
      <c r="F35" s="733"/>
      <c r="G35" s="733"/>
      <c r="H35" s="733"/>
      <c r="I35" s="733"/>
      <c r="J35" s="733"/>
      <c r="K35" s="734"/>
      <c r="L35" s="56"/>
      <c r="M35" s="57"/>
      <c r="N35" s="729"/>
      <c r="O35" s="730"/>
      <c r="P35" s="731"/>
      <c r="Q35" s="55"/>
      <c r="R35" s="216"/>
      <c r="S35" s="217"/>
      <c r="T35" s="217"/>
      <c r="U35" s="217"/>
      <c r="V35" s="214"/>
      <c r="W35" s="214"/>
      <c r="X35" s="214"/>
      <c r="Y35" s="214"/>
    </row>
    <row r="36" spans="1:25" ht="12.75">
      <c r="A36" s="324" t="s">
        <v>18</v>
      </c>
      <c r="B36" s="801" t="s">
        <v>26</v>
      </c>
      <c r="C36" s="802"/>
      <c r="D36" s="802"/>
      <c r="E36" s="802"/>
      <c r="F36" s="802"/>
      <c r="G36" s="803"/>
      <c r="H36" s="90"/>
      <c r="I36" s="91"/>
      <c r="J36" s="701"/>
      <c r="K36" s="771"/>
      <c r="L36" s="60"/>
      <c r="M36" s="55"/>
      <c r="N36" s="107" t="s">
        <v>32</v>
      </c>
      <c r="O36" s="736" t="s">
        <v>33</v>
      </c>
      <c r="P36" s="537"/>
      <c r="Q36" s="55"/>
      <c r="R36" s="216"/>
      <c r="S36" s="217"/>
      <c r="T36" s="217"/>
      <c r="U36" s="217"/>
      <c r="V36" s="214"/>
      <c r="W36" s="214"/>
      <c r="X36" s="214"/>
      <c r="Y36" s="214"/>
    </row>
    <row r="37" spans="1:23" ht="12.75">
      <c r="A37" s="325"/>
      <c r="B37" s="804" t="s">
        <v>124</v>
      </c>
      <c r="C37" s="805"/>
      <c r="D37" s="805"/>
      <c r="E37" s="805"/>
      <c r="F37" s="805"/>
      <c r="G37" s="806"/>
      <c r="H37" s="845"/>
      <c r="I37" s="846"/>
      <c r="J37" s="695"/>
      <c r="K37" s="772"/>
      <c r="L37" s="813" t="s">
        <v>161</v>
      </c>
      <c r="M37" s="549"/>
      <c r="N37" s="749">
        <f>IF(H37=0,0,O37/H37*100)</f>
        <v>0</v>
      </c>
      <c r="O37" s="845">
        <f>'Formblatt 222 Eingabe'!O37:P38</f>
        <v>0</v>
      </c>
      <c r="P37" s="855"/>
      <c r="Q37" s="55"/>
      <c r="R37" s="216"/>
      <c r="S37" s="217"/>
      <c r="T37" s="217"/>
      <c r="U37" s="217"/>
      <c r="V37" s="214"/>
      <c r="W37" s="214"/>
    </row>
    <row r="38" spans="1:23" ht="12.75">
      <c r="A38" s="323"/>
      <c r="B38" s="104">
        <f>O20</f>
        <v>0</v>
      </c>
      <c r="C38" s="63" t="s">
        <v>161</v>
      </c>
      <c r="D38" s="807" t="str">
        <f>IF(B38=0," ",H37/B38)</f>
        <v> </v>
      </c>
      <c r="E38" s="807"/>
      <c r="F38" s="64"/>
      <c r="G38" s="65"/>
      <c r="H38" s="847"/>
      <c r="I38" s="848"/>
      <c r="J38" s="695"/>
      <c r="K38" s="772"/>
      <c r="L38" s="814"/>
      <c r="M38" s="549"/>
      <c r="N38" s="750"/>
      <c r="O38" s="851"/>
      <c r="P38" s="852"/>
      <c r="Q38" s="55"/>
      <c r="R38" s="216"/>
      <c r="S38" s="217"/>
      <c r="T38" s="217"/>
      <c r="U38" s="217"/>
      <c r="V38" s="214"/>
      <c r="W38" s="214"/>
    </row>
    <row r="39" spans="1:23" ht="12.75">
      <c r="A39" s="324" t="s">
        <v>20</v>
      </c>
      <c r="B39" s="808" t="s">
        <v>34</v>
      </c>
      <c r="C39" s="809"/>
      <c r="D39" s="809"/>
      <c r="E39" s="809"/>
      <c r="F39" s="809"/>
      <c r="G39" s="810"/>
      <c r="H39" s="849">
        <f>'Formblatt 222 Eingabe'!H39:I40</f>
        <v>0</v>
      </c>
      <c r="I39" s="850"/>
      <c r="J39" s="695"/>
      <c r="K39" s="772"/>
      <c r="L39" s="751" t="s">
        <v>161</v>
      </c>
      <c r="M39" s="752"/>
      <c r="N39" s="749">
        <f>IF(H39=0,0,O39/H39*100)</f>
        <v>0</v>
      </c>
      <c r="O39" s="849">
        <f>'Formblatt 222 Eingabe'!O39:P40</f>
        <v>0</v>
      </c>
      <c r="P39" s="850"/>
      <c r="Q39" s="55"/>
      <c r="R39" s="216"/>
      <c r="S39" s="217"/>
      <c r="T39" s="217"/>
      <c r="U39" s="217"/>
      <c r="V39" s="214"/>
      <c r="W39" s="214"/>
    </row>
    <row r="40" spans="1:23" ht="12.75">
      <c r="A40" s="323"/>
      <c r="B40" s="798" t="s">
        <v>71</v>
      </c>
      <c r="C40" s="799"/>
      <c r="D40" s="799"/>
      <c r="E40" s="799"/>
      <c r="F40" s="799"/>
      <c r="G40" s="800"/>
      <c r="H40" s="851"/>
      <c r="I40" s="852"/>
      <c r="J40" s="695"/>
      <c r="K40" s="772"/>
      <c r="L40" s="751"/>
      <c r="M40" s="752"/>
      <c r="N40" s="750"/>
      <c r="O40" s="851"/>
      <c r="P40" s="852"/>
      <c r="Q40" s="55"/>
      <c r="R40" s="216"/>
      <c r="S40" s="217"/>
      <c r="T40" s="217"/>
      <c r="U40" s="217"/>
      <c r="V40" s="214"/>
      <c r="W40" s="214"/>
    </row>
    <row r="41" spans="1:23" ht="12.75">
      <c r="A41" s="324" t="s">
        <v>21</v>
      </c>
      <c r="B41" s="801" t="s">
        <v>35</v>
      </c>
      <c r="C41" s="802"/>
      <c r="D41" s="802"/>
      <c r="E41" s="802"/>
      <c r="F41" s="802"/>
      <c r="G41" s="803"/>
      <c r="H41" s="849">
        <f>'Formblatt 222 Eingabe'!H41:I42</f>
        <v>0</v>
      </c>
      <c r="I41" s="850"/>
      <c r="J41" s="695"/>
      <c r="K41" s="772"/>
      <c r="L41" s="751" t="s">
        <v>161</v>
      </c>
      <c r="M41" s="752"/>
      <c r="N41" s="749">
        <f>IF(H41=0,0,O41/H41*100)</f>
        <v>0</v>
      </c>
      <c r="O41" s="849">
        <f>'Formblatt 222 Eingabe'!O41:P42</f>
        <v>0</v>
      </c>
      <c r="P41" s="850"/>
      <c r="Q41" s="55"/>
      <c r="R41" s="216"/>
      <c r="S41" s="217"/>
      <c r="T41" s="217"/>
      <c r="U41" s="217"/>
      <c r="V41" s="214"/>
      <c r="W41" s="214"/>
    </row>
    <row r="42" spans="1:23" ht="12.75" customHeight="1">
      <c r="A42" s="323"/>
      <c r="B42" s="798" t="s">
        <v>72</v>
      </c>
      <c r="C42" s="799"/>
      <c r="D42" s="799"/>
      <c r="E42" s="799"/>
      <c r="F42" s="799"/>
      <c r="G42" s="800"/>
      <c r="H42" s="851"/>
      <c r="I42" s="852"/>
      <c r="J42" s="695"/>
      <c r="K42" s="772"/>
      <c r="L42" s="751"/>
      <c r="M42" s="752"/>
      <c r="N42" s="750"/>
      <c r="O42" s="851"/>
      <c r="P42" s="852"/>
      <c r="Q42" s="55"/>
      <c r="S42" s="214"/>
      <c r="T42" s="214"/>
      <c r="U42" s="214"/>
      <c r="V42" s="214"/>
      <c r="W42" s="214"/>
    </row>
    <row r="43" spans="1:23" ht="12.75">
      <c r="A43" s="324" t="s">
        <v>23</v>
      </c>
      <c r="B43" s="801" t="s">
        <v>36</v>
      </c>
      <c r="C43" s="802"/>
      <c r="D43" s="802"/>
      <c r="E43" s="802"/>
      <c r="F43" s="802"/>
      <c r="G43" s="803"/>
      <c r="H43" s="849">
        <f>'Formblatt 222 Eingabe'!H43:I44</f>
        <v>0</v>
      </c>
      <c r="I43" s="850"/>
      <c r="J43" s="695"/>
      <c r="K43" s="772"/>
      <c r="L43" s="751" t="s">
        <v>161</v>
      </c>
      <c r="M43" s="752"/>
      <c r="N43" s="749">
        <f>IF(H43=0,0,O43/H43*100)</f>
        <v>0</v>
      </c>
      <c r="O43" s="849">
        <f>'Formblatt 222 Eingabe'!$O$43</f>
        <v>0</v>
      </c>
      <c r="P43" s="850"/>
      <c r="Q43" s="55"/>
      <c r="S43" s="214"/>
      <c r="T43" s="214"/>
      <c r="U43" s="214"/>
      <c r="V43" s="214"/>
      <c r="W43" s="214"/>
    </row>
    <row r="44" spans="1:23" ht="12.75">
      <c r="A44" s="325"/>
      <c r="B44" s="798" t="s">
        <v>73</v>
      </c>
      <c r="C44" s="799"/>
      <c r="D44" s="799"/>
      <c r="E44" s="799"/>
      <c r="F44" s="799"/>
      <c r="G44" s="800"/>
      <c r="H44" s="851"/>
      <c r="I44" s="852"/>
      <c r="J44" s="695"/>
      <c r="K44" s="772"/>
      <c r="L44" s="751"/>
      <c r="M44" s="752"/>
      <c r="N44" s="750"/>
      <c r="O44" s="851"/>
      <c r="P44" s="852"/>
      <c r="Q44" s="55"/>
      <c r="S44" s="214"/>
      <c r="T44" s="214"/>
      <c r="U44" s="214"/>
      <c r="V44" s="214"/>
      <c r="W44" s="214"/>
    </row>
    <row r="45" spans="1:23" ht="12.75">
      <c r="A45" s="324" t="s">
        <v>37</v>
      </c>
      <c r="B45" s="818" t="s">
        <v>38</v>
      </c>
      <c r="C45" s="819"/>
      <c r="D45" s="819"/>
      <c r="E45" s="819"/>
      <c r="F45" s="819"/>
      <c r="G45" s="820"/>
      <c r="H45" s="849">
        <f>'Formblatt 222 Eingabe'!H45:I46</f>
        <v>0</v>
      </c>
      <c r="I45" s="850"/>
      <c r="J45" s="695"/>
      <c r="K45" s="772"/>
      <c r="L45" s="751" t="s">
        <v>161</v>
      </c>
      <c r="M45" s="752"/>
      <c r="N45" s="749">
        <f>IF(H45=0,0,O45/H45*100)</f>
        <v>0</v>
      </c>
      <c r="O45" s="849">
        <f>'Formblatt 222 Eingabe'!O45:P46</f>
        <v>0</v>
      </c>
      <c r="P45" s="850"/>
      <c r="Q45" s="55"/>
      <c r="S45" s="214"/>
      <c r="T45" s="214"/>
      <c r="U45" s="214"/>
      <c r="V45" s="214"/>
      <c r="W45" s="214"/>
    </row>
    <row r="46" spans="1:23" ht="13.5" thickBot="1">
      <c r="A46" s="62"/>
      <c r="B46" s="821"/>
      <c r="C46" s="822"/>
      <c r="D46" s="822"/>
      <c r="E46" s="822"/>
      <c r="F46" s="822"/>
      <c r="G46" s="823"/>
      <c r="H46" s="851"/>
      <c r="I46" s="852"/>
      <c r="J46" s="695"/>
      <c r="K46" s="772"/>
      <c r="L46" s="751"/>
      <c r="M46" s="752"/>
      <c r="N46" s="872"/>
      <c r="O46" s="845"/>
      <c r="P46" s="855"/>
      <c r="Q46" s="55"/>
      <c r="S46" s="214"/>
      <c r="T46" s="214"/>
      <c r="U46" s="214"/>
      <c r="V46" s="214"/>
      <c r="W46" s="214"/>
    </row>
    <row r="47" spans="1:23" ht="34.5" thickBot="1">
      <c r="A47" s="787" t="s">
        <v>125</v>
      </c>
      <c r="B47" s="788"/>
      <c r="C47" s="788"/>
      <c r="D47" s="788"/>
      <c r="E47" s="788"/>
      <c r="F47" s="788"/>
      <c r="G47" s="788"/>
      <c r="H47" s="788"/>
      <c r="I47" s="788"/>
      <c r="J47" s="762">
        <f>H37+H39+H41+H43+H45</f>
        <v>0</v>
      </c>
      <c r="K47" s="763"/>
      <c r="L47" s="66"/>
      <c r="M47" s="55"/>
      <c r="N47" s="335" t="s">
        <v>126</v>
      </c>
      <c r="O47" s="762">
        <f>O37+O39+O41+O43+O45</f>
        <v>0</v>
      </c>
      <c r="P47" s="763"/>
      <c r="Q47" s="109"/>
      <c r="R47" s="218"/>
      <c r="S47" s="214"/>
      <c r="T47" s="214"/>
      <c r="U47" s="214"/>
      <c r="V47" s="214"/>
      <c r="W47" s="214"/>
    </row>
    <row r="48" spans="1:23" ht="12.75">
      <c r="A48" s="67"/>
      <c r="B48" s="68"/>
      <c r="C48" s="68"/>
      <c r="D48" s="68"/>
      <c r="E48" s="68"/>
      <c r="F48" s="68"/>
      <c r="G48" s="68"/>
      <c r="H48" s="68"/>
      <c r="I48" s="68"/>
      <c r="J48" s="68"/>
      <c r="K48" s="69"/>
      <c r="L48" s="69"/>
      <c r="M48" s="55"/>
      <c r="N48" s="55"/>
      <c r="O48" s="55"/>
      <c r="P48" s="55"/>
      <c r="Q48" s="55"/>
      <c r="S48" s="214"/>
      <c r="T48" s="214"/>
      <c r="U48" s="214"/>
      <c r="V48" s="214"/>
      <c r="W48" s="214"/>
    </row>
    <row r="49" spans="1:23" ht="12.75">
      <c r="A49" s="70" t="s">
        <v>127</v>
      </c>
      <c r="B49" s="71"/>
      <c r="C49" s="71"/>
      <c r="D49" s="71"/>
      <c r="E49" s="71"/>
      <c r="F49" s="71"/>
      <c r="G49" s="71"/>
      <c r="H49" s="71"/>
      <c r="I49" s="71"/>
      <c r="J49" s="71"/>
      <c r="K49" s="72"/>
      <c r="L49" s="69"/>
      <c r="M49" s="55"/>
      <c r="N49" s="55"/>
      <c r="O49" s="55"/>
      <c r="P49" s="55"/>
      <c r="Q49" s="55"/>
      <c r="S49" s="214"/>
      <c r="T49" s="214"/>
      <c r="U49" s="214"/>
      <c r="V49" s="214"/>
      <c r="W49" s="214"/>
    </row>
    <row r="50" spans="1:23" ht="12.75">
      <c r="A50" s="790"/>
      <c r="B50" s="791"/>
      <c r="C50" s="791"/>
      <c r="D50" s="792"/>
      <c r="E50" s="796" t="s">
        <v>128</v>
      </c>
      <c r="F50" s="797"/>
      <c r="G50" s="331" t="s">
        <v>129</v>
      </c>
      <c r="H50" s="796" t="s">
        <v>129</v>
      </c>
      <c r="I50" s="797"/>
      <c r="J50" s="755" t="s">
        <v>129</v>
      </c>
      <c r="K50" s="756"/>
      <c r="L50" s="69"/>
      <c r="M50" s="55"/>
      <c r="N50" s="55"/>
      <c r="O50" s="55"/>
      <c r="P50" s="55"/>
      <c r="Q50" s="55"/>
      <c r="S50" s="214"/>
      <c r="T50" s="214"/>
      <c r="U50" s="214"/>
      <c r="V50" s="214"/>
      <c r="W50" s="214"/>
    </row>
    <row r="51" spans="1:23" ht="12.75">
      <c r="A51" s="793"/>
      <c r="B51" s="794"/>
      <c r="C51" s="794"/>
      <c r="D51" s="795"/>
      <c r="E51" s="815" t="s">
        <v>130</v>
      </c>
      <c r="F51" s="816"/>
      <c r="G51" s="332" t="s">
        <v>131</v>
      </c>
      <c r="H51" s="815" t="s">
        <v>132</v>
      </c>
      <c r="I51" s="816"/>
      <c r="J51" s="747" t="s">
        <v>133</v>
      </c>
      <c r="K51" s="748"/>
      <c r="L51" s="69"/>
      <c r="M51" s="55"/>
      <c r="N51" s="55"/>
      <c r="O51" s="55"/>
      <c r="P51" s="55"/>
      <c r="Q51" s="55"/>
      <c r="S51" s="214"/>
      <c r="T51" s="214"/>
      <c r="U51" s="214"/>
      <c r="V51" s="214"/>
      <c r="W51" s="214"/>
    </row>
    <row r="52" spans="1:23" ht="12.75">
      <c r="A52" s="73" t="s">
        <v>18</v>
      </c>
      <c r="B52" s="88" t="s">
        <v>134</v>
      </c>
      <c r="C52" s="71"/>
      <c r="D52" s="74"/>
      <c r="E52" s="743">
        <f>SUM(G52:K52)</f>
        <v>0</v>
      </c>
      <c r="F52" s="744"/>
      <c r="G52" s="338">
        <f>'Formblatt 222 Eingabe'!G52</f>
        <v>0</v>
      </c>
      <c r="H52" s="853">
        <f>'Formblatt 222 Eingabe'!H52:I52</f>
        <v>0</v>
      </c>
      <c r="I52" s="854"/>
      <c r="J52" s="853">
        <f>'Formblatt 222 Eingabe'!J52:K52</f>
        <v>0</v>
      </c>
      <c r="K52" s="854"/>
      <c r="L52" s="742"/>
      <c r="M52" s="495"/>
      <c r="N52" s="495"/>
      <c r="O52" s="55"/>
      <c r="P52" s="55"/>
      <c r="Q52" s="55"/>
      <c r="S52" s="214"/>
      <c r="T52" s="214"/>
      <c r="U52" s="214"/>
      <c r="V52" s="214"/>
      <c r="W52" s="214"/>
    </row>
    <row r="53" spans="1:23" ht="12.75">
      <c r="A53" s="73" t="s">
        <v>20</v>
      </c>
      <c r="B53" s="88" t="s">
        <v>34</v>
      </c>
      <c r="C53" s="71"/>
      <c r="D53" s="74"/>
      <c r="E53" s="743">
        <f>SUM(G53:K53)</f>
        <v>0</v>
      </c>
      <c r="F53" s="744"/>
      <c r="G53" s="338">
        <f>'Formblatt 222 Eingabe'!G53</f>
        <v>0</v>
      </c>
      <c r="H53" s="853">
        <f>'Formblatt 222 Eingabe'!H53:I53</f>
        <v>0</v>
      </c>
      <c r="I53" s="854"/>
      <c r="J53" s="853">
        <f>'Formblatt 222 Eingabe'!J53:K53</f>
        <v>0</v>
      </c>
      <c r="K53" s="854"/>
      <c r="L53" s="742"/>
      <c r="M53" s="495"/>
      <c r="N53" s="495"/>
      <c r="O53" s="101"/>
      <c r="P53" s="101"/>
      <c r="Q53" s="101"/>
      <c r="S53" s="214"/>
      <c r="T53" s="214"/>
      <c r="U53" s="214"/>
      <c r="V53" s="214"/>
      <c r="W53" s="214"/>
    </row>
    <row r="54" spans="1:23" ht="12.75">
      <c r="A54" s="73" t="s">
        <v>21</v>
      </c>
      <c r="B54" s="88" t="s">
        <v>35</v>
      </c>
      <c r="C54" s="71"/>
      <c r="D54" s="74"/>
      <c r="E54" s="743">
        <f>SUM(G54:K54)</f>
        <v>0</v>
      </c>
      <c r="F54" s="744"/>
      <c r="G54" s="338">
        <f>'Formblatt 222 Eingabe'!G54</f>
        <v>0</v>
      </c>
      <c r="H54" s="853">
        <f>'Formblatt 222 Eingabe'!H54:I54</f>
        <v>0</v>
      </c>
      <c r="I54" s="854"/>
      <c r="J54" s="853">
        <f>'Formblatt 222 Eingabe'!J54:K54</f>
        <v>0</v>
      </c>
      <c r="K54" s="854"/>
      <c r="L54" s="742"/>
      <c r="M54" s="495"/>
      <c r="N54" s="495"/>
      <c r="O54" s="102"/>
      <c r="P54" s="102"/>
      <c r="Q54" s="102"/>
      <c r="S54" s="214"/>
      <c r="T54" s="214"/>
      <c r="U54" s="214"/>
      <c r="V54" s="214"/>
      <c r="W54" s="214"/>
    </row>
    <row r="55" spans="1:23" ht="12.75">
      <c r="A55" s="73" t="s">
        <v>23</v>
      </c>
      <c r="B55" s="88" t="s">
        <v>36</v>
      </c>
      <c r="C55" s="71"/>
      <c r="D55" s="74"/>
      <c r="E55" s="743">
        <f>SUM(G55:K55)</f>
        <v>0</v>
      </c>
      <c r="F55" s="744"/>
      <c r="G55" s="338">
        <f>'Formblatt 222 Eingabe'!G55</f>
        <v>0</v>
      </c>
      <c r="H55" s="853">
        <f>'Formblatt 222 Eingabe'!H55:I55</f>
        <v>0</v>
      </c>
      <c r="I55" s="854"/>
      <c r="J55" s="853">
        <f>'Formblatt 222 Eingabe'!J55:K55</f>
        <v>0</v>
      </c>
      <c r="K55" s="854"/>
      <c r="L55" s="742"/>
      <c r="M55" s="495"/>
      <c r="N55" s="495"/>
      <c r="O55" s="102"/>
      <c r="P55" s="102"/>
      <c r="Q55" s="102"/>
      <c r="S55" s="214"/>
      <c r="T55" s="214"/>
      <c r="U55" s="214"/>
      <c r="V55" s="214"/>
      <c r="W55" s="214"/>
    </row>
    <row r="56" spans="1:23" ht="12.75">
      <c r="A56" s="73" t="s">
        <v>37</v>
      </c>
      <c r="B56" s="88" t="s">
        <v>38</v>
      </c>
      <c r="C56" s="71"/>
      <c r="D56" s="74"/>
      <c r="E56" s="743">
        <f>SUM(G56:K56)</f>
        <v>0</v>
      </c>
      <c r="F56" s="744"/>
      <c r="G56" s="338">
        <f>'Formblatt 222 Eingabe'!G56</f>
        <v>0</v>
      </c>
      <c r="H56" s="853">
        <f>'Formblatt 222 Eingabe'!H56:I56</f>
        <v>0</v>
      </c>
      <c r="I56" s="854"/>
      <c r="J56" s="853">
        <f>'Formblatt 222 Eingabe'!J56:K56</f>
        <v>0</v>
      </c>
      <c r="K56" s="854"/>
      <c r="L56" s="742"/>
      <c r="M56" s="482"/>
      <c r="N56" s="482"/>
      <c r="O56" s="102"/>
      <c r="P56" s="102"/>
      <c r="Q56" s="102"/>
      <c r="S56" s="214"/>
      <c r="T56" s="214"/>
      <c r="U56" s="214"/>
      <c r="V56" s="214"/>
      <c r="W56" s="214"/>
    </row>
    <row r="57" spans="1:23" ht="12.75" customHeight="1">
      <c r="A57" s="75"/>
      <c r="B57" s="68"/>
      <c r="C57" s="68"/>
      <c r="D57" s="68"/>
      <c r="E57" s="873">
        <f>SUM(E52:E56)</f>
        <v>0</v>
      </c>
      <c r="F57" s="874"/>
      <c r="G57" s="108">
        <f>SUM(G52:G56)</f>
        <v>0</v>
      </c>
      <c r="H57" s="873">
        <f>SUM(H52:H56)</f>
        <v>0</v>
      </c>
      <c r="I57" s="875"/>
      <c r="J57" s="873">
        <f>SUM(J52:J56)</f>
        <v>0</v>
      </c>
      <c r="K57" s="876"/>
      <c r="L57" s="60"/>
      <c r="M57" s="101"/>
      <c r="N57" s="102"/>
      <c r="O57" s="102"/>
      <c r="P57" s="102"/>
      <c r="Q57" s="102"/>
      <c r="S57" s="214"/>
      <c r="T57" s="214"/>
      <c r="U57" s="214"/>
      <c r="V57" s="214"/>
      <c r="W57" s="214"/>
    </row>
    <row r="58" spans="1:23" ht="12.75">
      <c r="A58" s="55"/>
      <c r="B58" s="55"/>
      <c r="C58" s="55"/>
      <c r="D58" s="55"/>
      <c r="E58" s="55"/>
      <c r="F58" s="55"/>
      <c r="G58" s="55"/>
      <c r="H58" s="55"/>
      <c r="I58" s="55"/>
      <c r="J58" s="55"/>
      <c r="K58" s="55"/>
      <c r="L58" s="55"/>
      <c r="M58" s="101"/>
      <c r="N58" s="102"/>
      <c r="O58" s="102"/>
      <c r="P58" s="102"/>
      <c r="Q58" s="102"/>
      <c r="S58" s="214"/>
      <c r="T58" s="214"/>
      <c r="U58" s="214"/>
      <c r="V58" s="214"/>
      <c r="W58" s="214"/>
    </row>
    <row r="59" spans="1:23" ht="12.75">
      <c r="A59" s="333">
        <v>3</v>
      </c>
      <c r="B59" s="76" t="s">
        <v>39</v>
      </c>
      <c r="C59" s="71"/>
      <c r="D59" s="71"/>
      <c r="E59" s="71"/>
      <c r="F59" s="71"/>
      <c r="G59" s="71"/>
      <c r="H59" s="71"/>
      <c r="I59" s="71"/>
      <c r="J59" s="71"/>
      <c r="K59" s="74"/>
      <c r="L59" s="55"/>
      <c r="M59" s="101"/>
      <c r="N59" s="102"/>
      <c r="O59" s="102"/>
      <c r="P59" s="102"/>
      <c r="Q59" s="102"/>
      <c r="S59" s="214"/>
      <c r="T59" s="214"/>
      <c r="U59" s="214"/>
      <c r="V59" s="214"/>
      <c r="W59" s="214"/>
    </row>
    <row r="60" spans="1:23" ht="12.75">
      <c r="A60" s="324" t="s">
        <v>25</v>
      </c>
      <c r="B60" s="77" t="s">
        <v>19</v>
      </c>
      <c r="C60" s="78"/>
      <c r="D60" s="78"/>
      <c r="E60" s="78"/>
      <c r="F60" s="78"/>
      <c r="G60" s="78"/>
      <c r="H60" s="78"/>
      <c r="I60" s="78"/>
      <c r="J60" s="78"/>
      <c r="K60" s="79"/>
      <c r="L60" s="55"/>
      <c r="M60" s="101"/>
      <c r="N60" s="102"/>
      <c r="O60" s="102"/>
      <c r="P60" s="102"/>
      <c r="Q60" s="102"/>
      <c r="S60" s="214"/>
      <c r="T60" s="214"/>
      <c r="U60" s="214"/>
      <c r="V60" s="214"/>
      <c r="W60" s="214"/>
    </row>
    <row r="61" spans="1:23" ht="12.75">
      <c r="A61" s="80"/>
      <c r="B61" s="81" t="s">
        <v>135</v>
      </c>
      <c r="C61" s="82"/>
      <c r="D61" s="82"/>
      <c r="E61" s="82"/>
      <c r="F61" s="82"/>
      <c r="G61" s="82"/>
      <c r="H61" s="82"/>
      <c r="I61" s="82"/>
      <c r="J61" s="68"/>
      <c r="K61" s="83"/>
      <c r="L61" s="55"/>
      <c r="M61" s="101"/>
      <c r="N61" s="102"/>
      <c r="O61" s="102"/>
      <c r="P61" s="102"/>
      <c r="Q61" s="102"/>
      <c r="S61" s="214"/>
      <c r="T61" s="214"/>
      <c r="U61" s="214"/>
      <c r="V61" s="214"/>
      <c r="W61" s="214"/>
    </row>
    <row r="62" spans="1:23" ht="12.75">
      <c r="A62" s="59" t="s">
        <v>40</v>
      </c>
      <c r="B62" s="84" t="s">
        <v>136</v>
      </c>
      <c r="C62" s="71"/>
      <c r="D62" s="71"/>
      <c r="E62" s="71"/>
      <c r="F62" s="71"/>
      <c r="G62" s="74"/>
      <c r="H62" s="769"/>
      <c r="I62" s="770"/>
      <c r="J62" s="701"/>
      <c r="K62" s="771"/>
      <c r="L62" s="55"/>
      <c r="M62" s="101"/>
      <c r="N62" s="102"/>
      <c r="O62" s="102"/>
      <c r="P62" s="102"/>
      <c r="Q62" s="102"/>
      <c r="S62" s="214"/>
      <c r="T62" s="214"/>
      <c r="U62" s="214"/>
      <c r="V62" s="214"/>
      <c r="W62" s="214"/>
    </row>
    <row r="63" spans="1:23" ht="12.75">
      <c r="A63" s="61"/>
      <c r="B63" s="85" t="s">
        <v>137</v>
      </c>
      <c r="C63" s="78"/>
      <c r="D63" s="78"/>
      <c r="E63" s="78"/>
      <c r="F63" s="78"/>
      <c r="G63" s="79"/>
      <c r="H63" s="856">
        <f>'Formblatt 222 Eingabe'!H63:I64</f>
        <v>0</v>
      </c>
      <c r="I63" s="857"/>
      <c r="J63" s="695"/>
      <c r="K63" s="772"/>
      <c r="L63" s="55"/>
      <c r="M63" s="101"/>
      <c r="N63" s="102"/>
      <c r="O63" s="102"/>
      <c r="P63" s="102"/>
      <c r="Q63" s="102"/>
      <c r="S63" s="214"/>
      <c r="T63" s="214"/>
      <c r="U63" s="214"/>
      <c r="V63" s="214"/>
      <c r="W63" s="214"/>
    </row>
    <row r="64" spans="1:23" ht="12.75">
      <c r="A64" s="61"/>
      <c r="B64" s="81" t="s">
        <v>138</v>
      </c>
      <c r="C64" s="82"/>
      <c r="D64" s="82"/>
      <c r="E64" s="82"/>
      <c r="F64" s="82"/>
      <c r="G64" s="86"/>
      <c r="H64" s="858"/>
      <c r="I64" s="859"/>
      <c r="J64" s="695"/>
      <c r="K64" s="772"/>
      <c r="L64" s="55"/>
      <c r="M64" s="101"/>
      <c r="N64" s="102"/>
      <c r="O64" s="102"/>
      <c r="P64" s="102"/>
      <c r="Q64" s="102"/>
      <c r="S64" s="214"/>
      <c r="T64" s="214"/>
      <c r="U64" s="214"/>
      <c r="V64" s="214"/>
      <c r="W64" s="214"/>
    </row>
    <row r="65" spans="1:23" ht="12.75">
      <c r="A65" s="61"/>
      <c r="B65" s="85" t="s">
        <v>139</v>
      </c>
      <c r="C65" s="78"/>
      <c r="D65" s="78"/>
      <c r="E65" s="78"/>
      <c r="F65" s="78"/>
      <c r="G65" s="79"/>
      <c r="H65" s="860">
        <f>IF(H63=0,B67*D67,0)</f>
        <v>0</v>
      </c>
      <c r="I65" s="861"/>
      <c r="J65" s="695"/>
      <c r="K65" s="772"/>
      <c r="L65" s="55"/>
      <c r="M65" s="101"/>
      <c r="N65" s="102"/>
      <c r="O65" s="102"/>
      <c r="P65" s="102"/>
      <c r="Q65" s="102"/>
      <c r="S65" s="214"/>
      <c r="T65" s="214"/>
      <c r="U65" s="214"/>
      <c r="V65" s="214"/>
      <c r="W65" s="214"/>
    </row>
    <row r="66" spans="1:23" ht="12.75">
      <c r="A66" s="61"/>
      <c r="B66" s="87" t="s">
        <v>140</v>
      </c>
      <c r="C66" s="68"/>
      <c r="D66" s="68"/>
      <c r="E66" s="68"/>
      <c r="F66" s="68"/>
      <c r="G66" s="83"/>
      <c r="H66" s="862"/>
      <c r="I66" s="863"/>
      <c r="J66" s="695"/>
      <c r="K66" s="772"/>
      <c r="L66" s="55"/>
      <c r="M66" s="101"/>
      <c r="N66" s="102"/>
      <c r="O66" s="102"/>
      <c r="P66" s="102"/>
      <c r="Q66" s="102"/>
      <c r="S66" s="214"/>
      <c r="T66" s="214"/>
      <c r="U66" s="214"/>
      <c r="V66" s="214"/>
      <c r="W66" s="214"/>
    </row>
    <row r="67" spans="1:23" ht="12.75">
      <c r="A67" s="62"/>
      <c r="B67" s="106">
        <f>O20</f>
        <v>0</v>
      </c>
      <c r="C67" s="82" t="s">
        <v>70</v>
      </c>
      <c r="D67" s="339">
        <f>'Formblatt 222 Eingabe'!D67</f>
        <v>0</v>
      </c>
      <c r="E67" s="82"/>
      <c r="F67" s="82"/>
      <c r="G67" s="86"/>
      <c r="H67" s="864"/>
      <c r="I67" s="865"/>
      <c r="J67" s="695"/>
      <c r="K67" s="772"/>
      <c r="L67" s="55"/>
      <c r="M67" s="101"/>
      <c r="N67" s="102"/>
      <c r="O67" s="102"/>
      <c r="P67" s="102"/>
      <c r="Q67" s="102"/>
      <c r="S67" s="214"/>
      <c r="T67" s="214"/>
      <c r="U67" s="214"/>
      <c r="V67" s="214"/>
      <c r="W67" s="214"/>
    </row>
    <row r="68" spans="1:23" ht="12.75">
      <c r="A68" s="59" t="s">
        <v>41</v>
      </c>
      <c r="B68" s="85" t="s">
        <v>141</v>
      </c>
      <c r="C68" s="78"/>
      <c r="D68" s="78"/>
      <c r="E68" s="78"/>
      <c r="F68" s="78"/>
      <c r="G68" s="79"/>
      <c r="H68" s="856">
        <f>'Formblatt 222 Eingabe'!H68:I69</f>
        <v>0</v>
      </c>
      <c r="I68" s="857"/>
      <c r="J68" s="695"/>
      <c r="K68" s="772"/>
      <c r="L68" s="55"/>
      <c r="M68" s="101"/>
      <c r="N68" s="102"/>
      <c r="O68" s="102"/>
      <c r="P68" s="102"/>
      <c r="Q68" s="102"/>
      <c r="S68" s="214"/>
      <c r="T68" s="214"/>
      <c r="U68" s="214"/>
      <c r="V68" s="214"/>
      <c r="W68" s="214"/>
    </row>
    <row r="69" spans="1:23" ht="12.75">
      <c r="A69" s="62"/>
      <c r="B69" s="81" t="s">
        <v>142</v>
      </c>
      <c r="C69" s="82"/>
      <c r="D69" s="82"/>
      <c r="E69" s="82"/>
      <c r="F69" s="82"/>
      <c r="G69" s="86"/>
      <c r="H69" s="858"/>
      <c r="I69" s="859"/>
      <c r="J69" s="695"/>
      <c r="K69" s="772"/>
      <c r="L69" s="55"/>
      <c r="M69" s="101"/>
      <c r="N69" s="102"/>
      <c r="O69" s="102"/>
      <c r="P69" s="102"/>
      <c r="Q69" s="102"/>
      <c r="S69" s="214"/>
      <c r="T69" s="214"/>
      <c r="U69" s="214"/>
      <c r="V69" s="214"/>
      <c r="W69" s="214"/>
    </row>
    <row r="70" spans="1:23" ht="12.75">
      <c r="A70" s="59" t="s">
        <v>42</v>
      </c>
      <c r="B70" s="85" t="s">
        <v>143</v>
      </c>
      <c r="C70" s="78"/>
      <c r="D70" s="78"/>
      <c r="E70" s="78"/>
      <c r="F70" s="78"/>
      <c r="G70" s="79"/>
      <c r="H70" s="856">
        <f>'Formblatt 222 Eingabe'!H70:I73</f>
        <v>0</v>
      </c>
      <c r="I70" s="857"/>
      <c r="J70" s="695"/>
      <c r="K70" s="772"/>
      <c r="L70" s="55"/>
      <c r="M70" s="101"/>
      <c r="N70" s="102"/>
      <c r="O70" s="102"/>
      <c r="P70" s="102"/>
      <c r="Q70" s="102"/>
      <c r="S70" s="214"/>
      <c r="T70" s="214"/>
      <c r="U70" s="214"/>
      <c r="V70" s="214"/>
      <c r="W70" s="214"/>
    </row>
    <row r="71" spans="1:23" ht="12.75">
      <c r="A71" s="61"/>
      <c r="B71" s="87" t="s">
        <v>144</v>
      </c>
      <c r="C71" s="68"/>
      <c r="D71" s="68"/>
      <c r="E71" s="68"/>
      <c r="F71" s="68"/>
      <c r="G71" s="83"/>
      <c r="H71" s="866"/>
      <c r="I71" s="867"/>
      <c r="J71" s="695"/>
      <c r="K71" s="772"/>
      <c r="L71" s="55"/>
      <c r="M71" s="101"/>
      <c r="N71" s="102"/>
      <c r="O71" s="102"/>
      <c r="P71" s="102"/>
      <c r="Q71" s="102"/>
      <c r="S71" s="214"/>
      <c r="T71" s="214"/>
      <c r="U71" s="214"/>
      <c r="V71" s="214"/>
      <c r="W71" s="214"/>
    </row>
    <row r="72" spans="1:23" ht="12.75">
      <c r="A72" s="61"/>
      <c r="B72" s="87" t="s">
        <v>145</v>
      </c>
      <c r="C72" s="68"/>
      <c r="D72" s="68"/>
      <c r="E72" s="68"/>
      <c r="F72" s="68"/>
      <c r="G72" s="83"/>
      <c r="H72" s="866"/>
      <c r="I72" s="867"/>
      <c r="J72" s="695"/>
      <c r="K72" s="772"/>
      <c r="L72" s="55"/>
      <c r="M72" s="101"/>
      <c r="N72" s="102"/>
      <c r="O72" s="102"/>
      <c r="P72" s="102"/>
      <c r="Q72" s="102"/>
      <c r="S72" s="214"/>
      <c r="T72" s="214"/>
      <c r="U72" s="214"/>
      <c r="V72" s="214"/>
      <c r="W72" s="214"/>
    </row>
    <row r="73" spans="1:23" ht="12.75">
      <c r="A73" s="62"/>
      <c r="B73" s="81" t="s">
        <v>146</v>
      </c>
      <c r="C73" s="82"/>
      <c r="D73" s="82"/>
      <c r="E73" s="82"/>
      <c r="F73" s="82"/>
      <c r="G73" s="86"/>
      <c r="H73" s="858"/>
      <c r="I73" s="859"/>
      <c r="J73" s="695"/>
      <c r="K73" s="772"/>
      <c r="L73" s="55"/>
      <c r="M73" s="101"/>
      <c r="N73" s="102"/>
      <c r="O73" s="102"/>
      <c r="P73" s="102"/>
      <c r="Q73" s="102"/>
      <c r="S73" s="214"/>
      <c r="T73" s="214"/>
      <c r="U73" s="214"/>
      <c r="V73" s="214"/>
      <c r="W73" s="214"/>
    </row>
    <row r="74" spans="1:23" ht="12.75">
      <c r="A74" s="59" t="s">
        <v>43</v>
      </c>
      <c r="B74" s="85" t="s">
        <v>147</v>
      </c>
      <c r="C74" s="78"/>
      <c r="D74" s="78"/>
      <c r="E74" s="78"/>
      <c r="F74" s="78"/>
      <c r="G74" s="79"/>
      <c r="H74" s="856">
        <f>'Formblatt 222 Eingabe'!H74:I75</f>
        <v>0</v>
      </c>
      <c r="I74" s="857"/>
      <c r="J74" s="695"/>
      <c r="K74" s="772"/>
      <c r="L74" s="55"/>
      <c r="M74" s="101"/>
      <c r="N74" s="101"/>
      <c r="O74" s="101"/>
      <c r="P74" s="101"/>
      <c r="Q74" s="101"/>
      <c r="S74" s="214"/>
      <c r="T74" s="214"/>
      <c r="U74" s="214"/>
      <c r="V74" s="214"/>
      <c r="W74" s="214"/>
    </row>
    <row r="75" spans="1:23" ht="12.75">
      <c r="A75" s="62"/>
      <c r="B75" s="81" t="s">
        <v>148</v>
      </c>
      <c r="C75" s="82"/>
      <c r="D75" s="82"/>
      <c r="E75" s="82"/>
      <c r="F75" s="82"/>
      <c r="G75" s="86"/>
      <c r="H75" s="858"/>
      <c r="I75" s="859"/>
      <c r="J75" s="695"/>
      <c r="K75" s="772"/>
      <c r="L75" s="55"/>
      <c r="M75" s="101"/>
      <c r="N75" s="101"/>
      <c r="O75" s="101"/>
      <c r="P75" s="101"/>
      <c r="Q75" s="101"/>
      <c r="S75" s="214"/>
      <c r="T75" s="214"/>
      <c r="U75" s="214"/>
      <c r="V75" s="214"/>
      <c r="W75" s="214"/>
    </row>
    <row r="76" spans="1:23" ht="12.75">
      <c r="A76" s="59" t="s">
        <v>44</v>
      </c>
      <c r="B76" s="85" t="s">
        <v>149</v>
      </c>
      <c r="C76" s="78"/>
      <c r="D76" s="78"/>
      <c r="E76" s="78"/>
      <c r="F76" s="78"/>
      <c r="G76" s="79"/>
      <c r="H76" s="856">
        <f>'Formblatt 222 Eingabe'!H76:I78</f>
        <v>0</v>
      </c>
      <c r="I76" s="857"/>
      <c r="J76" s="695"/>
      <c r="K76" s="772"/>
      <c r="L76" s="55"/>
      <c r="M76" s="101"/>
      <c r="N76" s="101"/>
      <c r="O76" s="101"/>
      <c r="P76" s="101"/>
      <c r="Q76" s="101"/>
      <c r="R76" s="219"/>
      <c r="S76" s="214"/>
      <c r="T76" s="214"/>
      <c r="U76" s="214"/>
      <c r="V76" s="214"/>
      <c r="W76" s="214"/>
    </row>
    <row r="77" spans="1:23" ht="12.75">
      <c r="A77" s="61"/>
      <c r="B77" s="87" t="s">
        <v>150</v>
      </c>
      <c r="C77" s="68"/>
      <c r="D77" s="68"/>
      <c r="E77" s="68"/>
      <c r="F77" s="68"/>
      <c r="G77" s="83"/>
      <c r="H77" s="866"/>
      <c r="I77" s="867"/>
      <c r="J77" s="695"/>
      <c r="K77" s="772"/>
      <c r="L77" s="55"/>
      <c r="M77" s="101"/>
      <c r="N77" s="101"/>
      <c r="O77" s="101"/>
      <c r="P77" s="101"/>
      <c r="Q77" s="101"/>
      <c r="S77" s="214"/>
      <c r="T77" s="214"/>
      <c r="U77" s="214"/>
      <c r="V77" s="214"/>
      <c r="W77" s="214"/>
    </row>
    <row r="78" spans="1:23" ht="12.75">
      <c r="A78" s="62"/>
      <c r="B78" s="81" t="s">
        <v>151</v>
      </c>
      <c r="C78" s="82"/>
      <c r="D78" s="82"/>
      <c r="E78" s="82"/>
      <c r="F78" s="82"/>
      <c r="G78" s="86"/>
      <c r="H78" s="858"/>
      <c r="I78" s="859"/>
      <c r="J78" s="773"/>
      <c r="K78" s="774"/>
      <c r="L78" s="55"/>
      <c r="M78" s="101"/>
      <c r="N78" s="120" t="s">
        <v>162</v>
      </c>
      <c r="O78" s="121"/>
      <c r="P78" s="121"/>
      <c r="Q78" s="101"/>
      <c r="S78" s="214" t="s">
        <v>334</v>
      </c>
      <c r="T78" s="214" t="s">
        <v>78</v>
      </c>
      <c r="U78" s="214"/>
      <c r="V78" s="214"/>
      <c r="W78" s="214"/>
    </row>
    <row r="79" spans="1:23" ht="12.75">
      <c r="A79" s="76" t="s">
        <v>372</v>
      </c>
      <c r="B79" s="88"/>
      <c r="C79" s="88"/>
      <c r="D79" s="88"/>
      <c r="E79" s="88"/>
      <c r="F79" s="88"/>
      <c r="G79" s="88"/>
      <c r="H79" s="88"/>
      <c r="I79" s="184">
        <f>H63+H65+H68+H70+H74+H76</f>
        <v>0</v>
      </c>
      <c r="J79" s="766">
        <f>ROUND(I79,2)</f>
        <v>0</v>
      </c>
      <c r="K79" s="767"/>
      <c r="L79" s="342" t="e">
        <f>N79</f>
        <v>#DIV/0!</v>
      </c>
      <c r="M79" s="343"/>
      <c r="N79" s="122" t="e">
        <f>J79/J47</f>
        <v>#DIV/0!</v>
      </c>
      <c r="O79" s="121"/>
      <c r="P79" s="123"/>
      <c r="Q79" s="110"/>
      <c r="R79" s="219"/>
      <c r="S79" s="220" t="e">
        <f>'Vorgabewerte Vergabe'!D6/100</f>
        <v>#N/A</v>
      </c>
      <c r="T79" s="220" t="e">
        <f>'Vorgabewerte Vergabe'!E6/100</f>
        <v>#N/A</v>
      </c>
      <c r="U79" s="214"/>
      <c r="V79" s="214"/>
      <c r="W79" s="214"/>
    </row>
    <row r="80" spans="1:23" ht="12.75">
      <c r="A80" s="89" t="s">
        <v>27</v>
      </c>
      <c r="B80" s="76" t="s">
        <v>152</v>
      </c>
      <c r="C80" s="88"/>
      <c r="D80" s="88"/>
      <c r="E80" s="88"/>
      <c r="F80" s="88"/>
      <c r="G80" s="88"/>
      <c r="H80" s="88"/>
      <c r="I80" s="88"/>
      <c r="J80" s="853">
        <f>'Formblatt 222 Eingabe'!J80:K80</f>
        <v>0</v>
      </c>
      <c r="K80" s="870"/>
      <c r="L80" s="342" t="e">
        <f>N80</f>
        <v>#DIV/0!</v>
      </c>
      <c r="M80" s="343"/>
      <c r="N80" s="122" t="e">
        <f>J80/J47</f>
        <v>#DIV/0!</v>
      </c>
      <c r="O80" s="121"/>
      <c r="P80" s="121"/>
      <c r="Q80" s="101"/>
      <c r="S80" s="220" t="e">
        <f>'Vorgabewerte Vergabe'!B6/100</f>
        <v>#N/A</v>
      </c>
      <c r="T80" s="220" t="e">
        <f>'Vorgabewerte Vergabe'!C6/100</f>
        <v>#N/A</v>
      </c>
      <c r="U80" s="214"/>
      <c r="V80" s="214"/>
      <c r="W80" s="214"/>
    </row>
    <row r="81" spans="1:23" ht="13.5" thickBot="1">
      <c r="A81" s="89" t="s">
        <v>28</v>
      </c>
      <c r="B81" s="76" t="s">
        <v>153</v>
      </c>
      <c r="C81" s="88"/>
      <c r="D81" s="88"/>
      <c r="E81" s="88"/>
      <c r="F81" s="88"/>
      <c r="G81" s="88"/>
      <c r="H81" s="88"/>
      <c r="I81" s="88"/>
      <c r="J81" s="853">
        <f>'Formblatt 222 Eingabe'!J81:K81</f>
        <v>0</v>
      </c>
      <c r="K81" s="870"/>
      <c r="L81" s="342" t="e">
        <f>N81</f>
        <v>#DIV/0!</v>
      </c>
      <c r="M81" s="343"/>
      <c r="N81" s="122" t="e">
        <f>J81/J47</f>
        <v>#DIV/0!</v>
      </c>
      <c r="O81" s="124"/>
      <c r="P81" s="121"/>
      <c r="Q81" s="101"/>
      <c r="S81" s="220" t="e">
        <f>'Vorgabewerte Vergabe'!F6+'Vorgabewerte Vergabe'!H6/100</f>
        <v>#N/A</v>
      </c>
      <c r="T81" s="220" t="e">
        <f>'Vorgabewerte Vergabe'!G6/100+'Vorgabewerte Vergabe'!I6/100</f>
        <v>#N/A</v>
      </c>
      <c r="U81" s="214"/>
      <c r="V81" s="214"/>
      <c r="W81" s="214"/>
    </row>
    <row r="82" spans="1:23" ht="13.5" thickBot="1">
      <c r="A82" s="76" t="s">
        <v>154</v>
      </c>
      <c r="B82" s="88"/>
      <c r="C82" s="88"/>
      <c r="D82" s="88"/>
      <c r="E82" s="88"/>
      <c r="F82" s="88"/>
      <c r="G82" s="88"/>
      <c r="H82" s="88"/>
      <c r="I82" s="88"/>
      <c r="J82" s="340"/>
      <c r="K82" s="341"/>
      <c r="L82" s="695"/>
      <c r="M82" s="696"/>
      <c r="N82" s="696"/>
      <c r="O82" s="762">
        <f>ROUND(J79,2)+ROUND(J80,2)+ROUND(J81,2)</f>
        <v>0</v>
      </c>
      <c r="P82" s="763"/>
      <c r="Q82" s="109"/>
      <c r="S82" s="214"/>
      <c r="T82" s="214"/>
      <c r="U82" s="214"/>
      <c r="V82" s="214"/>
      <c r="W82" s="214"/>
    </row>
    <row r="83" spans="1:23" ht="13.5" thickBot="1">
      <c r="A83" s="76" t="s">
        <v>155</v>
      </c>
      <c r="B83" s="88"/>
      <c r="C83" s="88"/>
      <c r="D83" s="88"/>
      <c r="E83" s="88"/>
      <c r="F83" s="88"/>
      <c r="G83" s="88"/>
      <c r="H83" s="88"/>
      <c r="I83" s="88"/>
      <c r="J83" s="764">
        <f>J47+J79+J80+J81</f>
        <v>0</v>
      </c>
      <c r="K83" s="765"/>
      <c r="L83" s="55"/>
      <c r="M83" s="55"/>
      <c r="N83" s="55"/>
      <c r="O83" s="55"/>
      <c r="P83" s="55"/>
      <c r="Q83" s="55"/>
      <c r="S83" s="214"/>
      <c r="T83" s="214"/>
      <c r="U83" s="214"/>
      <c r="V83" s="214"/>
      <c r="W83" s="214"/>
    </row>
    <row r="84" spans="1:23" ht="12.75">
      <c r="A84" s="334"/>
      <c r="B84"/>
      <c r="C84"/>
      <c r="D84"/>
      <c r="E84"/>
      <c r="F84"/>
      <c r="G84"/>
      <c r="H84"/>
      <c r="I84"/>
      <c r="J84"/>
      <c r="K84"/>
      <c r="L84"/>
      <c r="M84"/>
      <c r="N84"/>
      <c r="O84"/>
      <c r="P84"/>
      <c r="Q84"/>
      <c r="S84" s="214"/>
      <c r="T84" s="214"/>
      <c r="U84" s="214"/>
      <c r="V84" s="214"/>
      <c r="W84" s="214"/>
    </row>
    <row r="85" spans="1:23" ht="12.75">
      <c r="A85" s="146"/>
      <c r="B85"/>
      <c r="C85" s="19"/>
      <c r="D85" s="19"/>
      <c r="E85"/>
      <c r="F85"/>
      <c r="G85"/>
      <c r="H85"/>
      <c r="I85"/>
      <c r="J85"/>
      <c r="K85"/>
      <c r="L85"/>
      <c r="M85"/>
      <c r="N85"/>
      <c r="O85"/>
      <c r="P85"/>
      <c r="Q85"/>
      <c r="S85" s="214"/>
      <c r="T85" s="214"/>
      <c r="U85" s="214"/>
      <c r="V85" s="214"/>
      <c r="W85" s="214"/>
    </row>
    <row r="86" spans="1:23" ht="12.75">
      <c r="A86" s="146"/>
      <c r="B86" s="19"/>
      <c r="C86" s="19"/>
      <c r="D86" s="19"/>
      <c r="E86"/>
      <c r="F86"/>
      <c r="G86"/>
      <c r="H86"/>
      <c r="I86"/>
      <c r="J86"/>
      <c r="K86"/>
      <c r="L86"/>
      <c r="M86"/>
      <c r="N86"/>
      <c r="O86"/>
      <c r="P86"/>
      <c r="Q86"/>
      <c r="S86" s="214"/>
      <c r="T86" s="214"/>
      <c r="U86" s="214"/>
      <c r="V86" s="214"/>
      <c r="W86" s="214"/>
    </row>
    <row r="87" spans="19:23" ht="12.75">
      <c r="S87" s="214"/>
      <c r="T87" s="214"/>
      <c r="U87" s="214"/>
      <c r="V87" s="214"/>
      <c r="W87" s="214"/>
    </row>
    <row r="88" spans="1:23" ht="12.75">
      <c r="A88" s="221"/>
      <c r="B88" s="212" t="s">
        <v>166</v>
      </c>
      <c r="C88" s="216"/>
      <c r="D88" s="216"/>
      <c r="S88" s="214"/>
      <c r="T88" s="214"/>
      <c r="U88" s="214"/>
      <c r="V88" s="214"/>
      <c r="W88" s="214"/>
    </row>
    <row r="89" spans="1:23" ht="12.75">
      <c r="A89" s="222"/>
      <c r="B89" s="216" t="s">
        <v>373</v>
      </c>
      <c r="C89" s="216"/>
      <c r="D89" s="216"/>
      <c r="S89" s="214"/>
      <c r="T89" s="214"/>
      <c r="U89" s="214"/>
      <c r="V89" s="214"/>
      <c r="W89" s="214"/>
    </row>
    <row r="90" spans="1:23" ht="12.75">
      <c r="A90" s="223"/>
      <c r="B90" s="216" t="s">
        <v>164</v>
      </c>
      <c r="S90" s="214"/>
      <c r="T90" s="214"/>
      <c r="U90" s="214"/>
      <c r="V90" s="214"/>
      <c r="W90" s="214"/>
    </row>
    <row r="91" spans="19:23" ht="12.75">
      <c r="S91" s="214"/>
      <c r="T91" s="214"/>
      <c r="U91" s="214"/>
      <c r="V91" s="214"/>
      <c r="W91" s="214"/>
    </row>
    <row r="92" spans="1:23" ht="12.75">
      <c r="A92" s="224"/>
      <c r="B92" s="216"/>
      <c r="S92" s="214"/>
      <c r="T92" s="214"/>
      <c r="U92" s="214"/>
      <c r="V92" s="214"/>
      <c r="W92" s="214"/>
    </row>
    <row r="93" spans="19:23" ht="12.75">
      <c r="S93" s="214"/>
      <c r="T93" s="214"/>
      <c r="U93" s="214"/>
      <c r="V93" s="214"/>
      <c r="W93" s="214"/>
    </row>
    <row r="94" spans="19:23" ht="12.75">
      <c r="S94" s="214"/>
      <c r="T94" s="214"/>
      <c r="U94" s="214"/>
      <c r="V94" s="214"/>
      <c r="W94" s="214"/>
    </row>
    <row r="95" spans="19:23" ht="12.75">
      <c r="S95" s="214"/>
      <c r="T95" s="214"/>
      <c r="U95" s="214"/>
      <c r="V95" s="214"/>
      <c r="W95" s="214"/>
    </row>
    <row r="96" spans="19:23" ht="12.75">
      <c r="S96" s="214"/>
      <c r="T96" s="214"/>
      <c r="U96" s="214"/>
      <c r="V96" s="214"/>
      <c r="W96" s="214"/>
    </row>
    <row r="97" spans="19:23" ht="12.75">
      <c r="S97" s="214"/>
      <c r="T97" s="214"/>
      <c r="U97" s="214"/>
      <c r="V97" s="214"/>
      <c r="W97" s="214"/>
    </row>
    <row r="98" spans="19:23" ht="12.75">
      <c r="S98" s="214"/>
      <c r="T98" s="214"/>
      <c r="U98" s="214"/>
      <c r="V98" s="214"/>
      <c r="W98" s="214"/>
    </row>
    <row r="99" spans="19:23" ht="12.75">
      <c r="S99" s="214"/>
      <c r="T99" s="214"/>
      <c r="U99" s="214"/>
      <c r="V99" s="214"/>
      <c r="W99" s="214"/>
    </row>
    <row r="100" spans="19:23" ht="12.75">
      <c r="S100" s="214"/>
      <c r="T100" s="214"/>
      <c r="U100" s="214"/>
      <c r="V100" s="214"/>
      <c r="W100" s="214"/>
    </row>
    <row r="101" spans="19:23" ht="12.75">
      <c r="S101" s="214"/>
      <c r="T101" s="214"/>
      <c r="U101" s="214"/>
      <c r="V101" s="214"/>
      <c r="W101" s="214"/>
    </row>
    <row r="102" spans="19:23" ht="12.75">
      <c r="S102" s="214"/>
      <c r="T102" s="214"/>
      <c r="U102" s="214"/>
      <c r="V102" s="214"/>
      <c r="W102" s="214"/>
    </row>
    <row r="103" spans="19:23" ht="12.75">
      <c r="S103" s="214"/>
      <c r="T103" s="214"/>
      <c r="U103" s="214"/>
      <c r="V103" s="214"/>
      <c r="W103" s="214"/>
    </row>
    <row r="104" spans="19:23" ht="12.75">
      <c r="S104" s="214"/>
      <c r="T104" s="214"/>
      <c r="U104" s="214"/>
      <c r="V104" s="214"/>
      <c r="W104" s="214"/>
    </row>
    <row r="105" spans="19:23" ht="12.75">
      <c r="S105" s="214"/>
      <c r="T105" s="214"/>
      <c r="U105" s="214"/>
      <c r="V105" s="214"/>
      <c r="W105" s="214"/>
    </row>
    <row r="106" spans="19:23" ht="12.75">
      <c r="S106" s="214"/>
      <c r="T106" s="214"/>
      <c r="U106" s="214"/>
      <c r="V106" s="214"/>
      <c r="W106" s="214"/>
    </row>
    <row r="107" spans="19:23" ht="12.75">
      <c r="S107" s="214"/>
      <c r="T107" s="214"/>
      <c r="U107" s="214"/>
      <c r="V107" s="214"/>
      <c r="W107" s="214"/>
    </row>
    <row r="108" spans="19:23" ht="12.75">
      <c r="S108" s="214"/>
      <c r="T108" s="214"/>
      <c r="U108" s="214"/>
      <c r="V108" s="214"/>
      <c r="W108" s="214"/>
    </row>
    <row r="109" spans="19:23" ht="12.75">
      <c r="S109" s="214"/>
      <c r="T109" s="214"/>
      <c r="U109" s="214"/>
      <c r="V109" s="214"/>
      <c r="W109" s="214"/>
    </row>
    <row r="110" spans="19:23" ht="12.75">
      <c r="S110" s="214"/>
      <c r="T110" s="214"/>
      <c r="U110" s="214"/>
      <c r="V110" s="214"/>
      <c r="W110" s="214"/>
    </row>
    <row r="111" spans="19:23" ht="12.75">
      <c r="S111" s="214"/>
      <c r="T111" s="214"/>
      <c r="U111" s="214"/>
      <c r="V111" s="214"/>
      <c r="W111" s="214"/>
    </row>
    <row r="112" spans="19:23" ht="12.75">
      <c r="S112" s="214"/>
      <c r="T112" s="214"/>
      <c r="U112" s="214"/>
      <c r="V112" s="214"/>
      <c r="W112" s="214"/>
    </row>
    <row r="113" spans="19:23" ht="12.75">
      <c r="S113" s="214"/>
      <c r="T113" s="214"/>
      <c r="U113" s="214"/>
      <c r="V113" s="214"/>
      <c r="W113" s="214"/>
    </row>
    <row r="114" spans="19:23" ht="12.75">
      <c r="S114" s="214"/>
      <c r="T114" s="214"/>
      <c r="U114" s="214"/>
      <c r="V114" s="214"/>
      <c r="W114" s="214"/>
    </row>
    <row r="115" spans="19:23" ht="12.75">
      <c r="S115" s="214"/>
      <c r="T115" s="214"/>
      <c r="U115" s="214"/>
      <c r="V115" s="214"/>
      <c r="W115" s="214"/>
    </row>
    <row r="116" spans="19:23" ht="12.75">
      <c r="S116" s="214"/>
      <c r="T116" s="214"/>
      <c r="U116" s="214"/>
      <c r="V116" s="214"/>
      <c r="W116" s="214"/>
    </row>
    <row r="117" spans="19:23" ht="12.75">
      <c r="S117" s="214"/>
      <c r="T117" s="214"/>
      <c r="U117" s="214"/>
      <c r="V117" s="214"/>
      <c r="W117" s="214"/>
    </row>
    <row r="118" spans="19:23" ht="12.75">
      <c r="S118" s="214"/>
      <c r="T118" s="214"/>
      <c r="U118" s="214"/>
      <c r="V118" s="214"/>
      <c r="W118" s="214"/>
    </row>
    <row r="119" spans="19:23" ht="12.75">
      <c r="S119" s="214"/>
      <c r="T119" s="214"/>
      <c r="U119" s="214"/>
      <c r="V119" s="214"/>
      <c r="W119" s="214"/>
    </row>
    <row r="120" spans="19:23" ht="12.75">
      <c r="S120" s="214"/>
      <c r="T120" s="214"/>
      <c r="U120" s="214"/>
      <c r="V120" s="214"/>
      <c r="W120" s="214"/>
    </row>
    <row r="121" spans="19:23" ht="12.75">
      <c r="S121" s="214"/>
      <c r="T121" s="214"/>
      <c r="U121" s="214"/>
      <c r="V121" s="214"/>
      <c r="W121" s="214"/>
    </row>
    <row r="122" spans="19:23" ht="12.75">
      <c r="S122" s="214"/>
      <c r="T122" s="214"/>
      <c r="U122" s="214"/>
      <c r="V122" s="214"/>
      <c r="W122" s="214"/>
    </row>
    <row r="123" spans="19:23" ht="12.75">
      <c r="S123" s="214"/>
      <c r="T123" s="214"/>
      <c r="U123" s="214"/>
      <c r="V123" s="214"/>
      <c r="W123" s="214"/>
    </row>
    <row r="124" spans="19:23" ht="12.75">
      <c r="S124" s="214"/>
      <c r="T124" s="214"/>
      <c r="U124" s="214"/>
      <c r="V124" s="214"/>
      <c r="W124" s="214"/>
    </row>
    <row r="125" spans="19:23" ht="12.75">
      <c r="S125" s="214"/>
      <c r="T125" s="214"/>
      <c r="U125" s="214"/>
      <c r="V125" s="214"/>
      <c r="W125" s="214"/>
    </row>
    <row r="126" spans="19:23" ht="12.75">
      <c r="S126" s="214"/>
      <c r="T126" s="214"/>
      <c r="U126" s="214"/>
      <c r="V126" s="214"/>
      <c r="W126" s="214"/>
    </row>
    <row r="127" spans="19:23" ht="12.75">
      <c r="S127" s="214"/>
      <c r="T127" s="214"/>
      <c r="U127" s="214"/>
      <c r="V127" s="214"/>
      <c r="W127" s="214"/>
    </row>
    <row r="128" spans="19:23" ht="12.75">
      <c r="S128" s="214"/>
      <c r="T128" s="214"/>
      <c r="U128" s="214"/>
      <c r="V128" s="214"/>
      <c r="W128" s="214"/>
    </row>
    <row r="129" spans="19:23" ht="12.75">
      <c r="S129" s="214"/>
      <c r="T129" s="214"/>
      <c r="U129" s="214"/>
      <c r="V129" s="214"/>
      <c r="W129" s="214"/>
    </row>
    <row r="130" spans="19:23" ht="12.75">
      <c r="S130" s="214"/>
      <c r="T130" s="214"/>
      <c r="U130" s="214"/>
      <c r="V130" s="214"/>
      <c r="W130" s="214"/>
    </row>
    <row r="131" spans="19:23" ht="12.75">
      <c r="S131" s="214"/>
      <c r="T131" s="214"/>
      <c r="U131" s="214"/>
      <c r="V131" s="214"/>
      <c r="W131" s="214"/>
    </row>
  </sheetData>
  <sheetProtection password="9489" sheet="1" objects="1" scenarios="1" selectLockedCells="1" selectUnlockedCells="1"/>
  <mergeCells count="128">
    <mergeCell ref="E57:F57"/>
    <mergeCell ref="H57:I57"/>
    <mergeCell ref="J57:K57"/>
    <mergeCell ref="L52:N52"/>
    <mergeCell ref="L53:N53"/>
    <mergeCell ref="L54:N54"/>
    <mergeCell ref="L55:N55"/>
    <mergeCell ref="L56:N56"/>
    <mergeCell ref="E55:F55"/>
    <mergeCell ref="J55:K55"/>
    <mergeCell ref="Q18:Q19"/>
    <mergeCell ref="M18:M19"/>
    <mergeCell ref="J50:K50"/>
    <mergeCell ref="N45:N46"/>
    <mergeCell ref="L45:M46"/>
    <mergeCell ref="N37:N38"/>
    <mergeCell ref="O37:P38"/>
    <mergeCell ref="L28:L29"/>
    <mergeCell ref="L20:L21"/>
    <mergeCell ref="M20:M21"/>
    <mergeCell ref="A12:A13"/>
    <mergeCell ref="B12:G13"/>
    <mergeCell ref="N12:N13"/>
    <mergeCell ref="N16:N17"/>
    <mergeCell ref="M16:M17"/>
    <mergeCell ref="J36:K46"/>
    <mergeCell ref="B39:G39"/>
    <mergeCell ref="H39:I40"/>
    <mergeCell ref="L43:M44"/>
    <mergeCell ref="B42:G42"/>
    <mergeCell ref="Q14:Q15"/>
    <mergeCell ref="O82:P82"/>
    <mergeCell ref="J83:K83"/>
    <mergeCell ref="J79:K79"/>
    <mergeCell ref="J80:K80"/>
    <mergeCell ref="J81:K81"/>
    <mergeCell ref="L82:N82"/>
    <mergeCell ref="Q16:Q17"/>
    <mergeCell ref="J51:K51"/>
    <mergeCell ref="N43:N44"/>
    <mergeCell ref="H62:I62"/>
    <mergeCell ref="J62:K78"/>
    <mergeCell ref="H63:I64"/>
    <mergeCell ref="H65:I67"/>
    <mergeCell ref="H68:I69"/>
    <mergeCell ref="H70:I73"/>
    <mergeCell ref="H74:I75"/>
    <mergeCell ref="H76:I78"/>
    <mergeCell ref="H55:I55"/>
    <mergeCell ref="E50:F50"/>
    <mergeCell ref="E56:F56"/>
    <mergeCell ref="H56:I56"/>
    <mergeCell ref="J56:K56"/>
    <mergeCell ref="E53:F53"/>
    <mergeCell ref="H53:I53"/>
    <mergeCell ref="J53:K53"/>
    <mergeCell ref="E54:F54"/>
    <mergeCell ref="H54:I54"/>
    <mergeCell ref="J54:K54"/>
    <mergeCell ref="L39:M40"/>
    <mergeCell ref="H52:I52"/>
    <mergeCell ref="J52:K52"/>
    <mergeCell ref="O45:P46"/>
    <mergeCell ref="A47:I47"/>
    <mergeCell ref="J47:K47"/>
    <mergeCell ref="O47:P47"/>
    <mergeCell ref="H45:I46"/>
    <mergeCell ref="E52:F52"/>
    <mergeCell ref="A50:D51"/>
    <mergeCell ref="O43:P44"/>
    <mergeCell ref="O39:P40"/>
    <mergeCell ref="B40:G40"/>
    <mergeCell ref="B41:G41"/>
    <mergeCell ref="H41:I42"/>
    <mergeCell ref="L41:M42"/>
    <mergeCell ref="N41:N42"/>
    <mergeCell ref="H43:I44"/>
    <mergeCell ref="O41:P42"/>
    <mergeCell ref="B45:G46"/>
    <mergeCell ref="B44:G44"/>
    <mergeCell ref="H37:I38"/>
    <mergeCell ref="N34:P35"/>
    <mergeCell ref="B35:K35"/>
    <mergeCell ref="N39:N40"/>
    <mergeCell ref="B37:G37"/>
    <mergeCell ref="D38:E38"/>
    <mergeCell ref="B36:G36"/>
    <mergeCell ref="O36:P36"/>
    <mergeCell ref="A1:G1"/>
    <mergeCell ref="L1:M1"/>
    <mergeCell ref="N1:P1"/>
    <mergeCell ref="H2:P2"/>
    <mergeCell ref="H50:I50"/>
    <mergeCell ref="E51:F51"/>
    <mergeCell ref="H51:I51"/>
    <mergeCell ref="A34:G34"/>
    <mergeCell ref="H34:I34"/>
    <mergeCell ref="B43:G43"/>
    <mergeCell ref="A3:F3"/>
    <mergeCell ref="I3:M3"/>
    <mergeCell ref="N3:P3"/>
    <mergeCell ref="A4:F4"/>
    <mergeCell ref="I4:M4"/>
    <mergeCell ref="N4:P4"/>
    <mergeCell ref="N7:P7"/>
    <mergeCell ref="A8:M8"/>
    <mergeCell ref="N8:P8"/>
    <mergeCell ref="H9:L9"/>
    <mergeCell ref="A7:F7"/>
    <mergeCell ref="A5:M5"/>
    <mergeCell ref="N5:P5"/>
    <mergeCell ref="A6:M6"/>
    <mergeCell ref="N6:P6"/>
    <mergeCell ref="O12:P13"/>
    <mergeCell ref="H27:J27"/>
    <mergeCell ref="H25:J25"/>
    <mergeCell ref="K25:N25"/>
    <mergeCell ref="M12:M13"/>
    <mergeCell ref="N18:N19"/>
    <mergeCell ref="L37:M38"/>
    <mergeCell ref="O14:P15"/>
    <mergeCell ref="O16:P17"/>
    <mergeCell ref="O18:P19"/>
    <mergeCell ref="O25:P27"/>
    <mergeCell ref="O28:P29"/>
    <mergeCell ref="K27:N27"/>
    <mergeCell ref="O20:P21"/>
    <mergeCell ref="J34:K34"/>
  </mergeCells>
  <conditionalFormatting sqref="H65">
    <cfRule type="cellIs" priority="1" dxfId="24" operator="equal" stopIfTrue="1">
      <formula>0</formula>
    </cfRule>
  </conditionalFormatting>
  <conditionalFormatting sqref="Q14:Q15">
    <cfRule type="cellIs" priority="2" dxfId="31" operator="lessThan" stopIfTrue="1">
      <formula>$S$14</formula>
    </cfRule>
    <cfRule type="cellIs" priority="3" dxfId="33" operator="between" stopIfTrue="1">
      <formula>$S$14</formula>
      <formula>$T$14</formula>
    </cfRule>
    <cfRule type="cellIs" priority="4" dxfId="31" operator="greaterThan" stopIfTrue="1">
      <formula>$T$14</formula>
    </cfRule>
  </conditionalFormatting>
  <conditionalFormatting sqref="Q16:Q17">
    <cfRule type="cellIs" priority="5" dxfId="31" operator="lessThan" stopIfTrue="1">
      <formula>$S$16</formula>
    </cfRule>
    <cfRule type="cellIs" priority="6" dxfId="33" operator="between" stopIfTrue="1">
      <formula>$S$16</formula>
      <formula>$T$16</formula>
    </cfRule>
    <cfRule type="cellIs" priority="7" dxfId="31" operator="greaterThan" stopIfTrue="1">
      <formula>$T$16</formula>
    </cfRule>
  </conditionalFormatting>
  <conditionalFormatting sqref="Q18:Q19">
    <cfRule type="cellIs" priority="8" dxfId="31" operator="lessThan" stopIfTrue="1">
      <formula>$S$18</formula>
    </cfRule>
    <cfRule type="cellIs" priority="9" dxfId="33" operator="between" stopIfTrue="1">
      <formula>$S$18</formula>
      <formula>"$T$18"</formula>
    </cfRule>
    <cfRule type="cellIs" priority="10" dxfId="31" operator="greaterThan" stopIfTrue="1">
      <formula>$T$18</formula>
    </cfRule>
  </conditionalFormatting>
  <conditionalFormatting sqref="E52:F52">
    <cfRule type="cellIs" priority="11" dxfId="0" operator="greaterThan" stopIfTrue="1">
      <formula>$O$37+1</formula>
    </cfRule>
    <cfRule type="cellIs" priority="12" dxfId="56" operator="between" stopIfTrue="1">
      <formula>$O$37+1</formula>
      <formula>$O$37-1</formula>
    </cfRule>
    <cfRule type="cellIs" priority="13" dxfId="0" operator="lessThan" stopIfTrue="1">
      <formula>$O$37-1</formula>
    </cfRule>
  </conditionalFormatting>
  <conditionalFormatting sqref="E53:F53">
    <cfRule type="cellIs" priority="14" dxfId="0" operator="greaterThan" stopIfTrue="1">
      <formula>$O$39+1</formula>
    </cfRule>
    <cfRule type="cellIs" priority="15" dxfId="56" operator="between" stopIfTrue="1">
      <formula>$O$39-1</formula>
      <formula>$O$39+1</formula>
    </cfRule>
    <cfRule type="cellIs" priority="16" dxfId="0" operator="lessThan" stopIfTrue="1">
      <formula>$O$39-1</formula>
    </cfRule>
  </conditionalFormatting>
  <conditionalFormatting sqref="E54:F54">
    <cfRule type="cellIs" priority="17" dxfId="0" operator="greaterThan" stopIfTrue="1">
      <formula>$O$41+1</formula>
    </cfRule>
    <cfRule type="cellIs" priority="18" dxfId="1" operator="between" stopIfTrue="1">
      <formula>$O$41+1</formula>
      <formula>$O$41-1</formula>
    </cfRule>
    <cfRule type="cellIs" priority="19" dxfId="0" operator="lessThan" stopIfTrue="1">
      <formula>$O$41-1</formula>
    </cfRule>
  </conditionalFormatting>
  <conditionalFormatting sqref="E55:F55">
    <cfRule type="cellIs" priority="20" dxfId="0" operator="greaterThan" stopIfTrue="1">
      <formula>$O$43+1</formula>
    </cfRule>
    <cfRule type="cellIs" priority="21" dxfId="1" operator="between" stopIfTrue="1">
      <formula>$O$43+1</formula>
      <formula>$O$43-1</formula>
    </cfRule>
    <cfRule type="cellIs" priority="22" dxfId="0" operator="lessThan" stopIfTrue="1">
      <formula>$O$43-1</formula>
    </cfRule>
  </conditionalFormatting>
  <conditionalFormatting sqref="E56:F56">
    <cfRule type="cellIs" priority="23" dxfId="0" operator="greaterThan" stopIfTrue="1">
      <formula>$O$45+1</formula>
    </cfRule>
    <cfRule type="cellIs" priority="24" dxfId="1" operator="between" stopIfTrue="1">
      <formula>$O$45+1</formula>
      <formula>$O$45-1</formula>
    </cfRule>
    <cfRule type="cellIs" priority="25" dxfId="0" operator="lessThan" stopIfTrue="1">
      <formula>$O$45-1</formula>
    </cfRule>
  </conditionalFormatting>
  <conditionalFormatting sqref="G57">
    <cfRule type="cellIs" priority="26" dxfId="0" operator="greaterThan" stopIfTrue="1">
      <formula>$J$79+1</formula>
    </cfRule>
    <cfRule type="cellIs" priority="27" dxfId="1" operator="between" stopIfTrue="1">
      <formula>$J$79+1</formula>
      <formula>$J$79-1</formula>
    </cfRule>
    <cfRule type="cellIs" priority="28" dxfId="0" operator="lessThan" stopIfTrue="1">
      <formula>$J$79-1</formula>
    </cfRule>
  </conditionalFormatting>
  <conditionalFormatting sqref="H57:I57">
    <cfRule type="cellIs" priority="29" dxfId="0" operator="greaterThan" stopIfTrue="1">
      <formula>$J$80+1</formula>
    </cfRule>
    <cfRule type="cellIs" priority="30" dxfId="1" operator="between" stopIfTrue="1">
      <formula>$J$80+1</formula>
      <formula>$J$80-1</formula>
    </cfRule>
    <cfRule type="cellIs" priority="31" dxfId="0" operator="lessThan" stopIfTrue="1">
      <formula>$J$80-1</formula>
    </cfRule>
  </conditionalFormatting>
  <conditionalFormatting sqref="J57:K57">
    <cfRule type="cellIs" priority="32" dxfId="0" operator="greaterThan" stopIfTrue="1">
      <formula>$J$81+1</formula>
    </cfRule>
    <cfRule type="cellIs" priority="33" dxfId="1" operator="between" stopIfTrue="1">
      <formula>$J$81+1</formula>
      <formula>$J$81-1</formula>
    </cfRule>
    <cfRule type="cellIs" priority="34" dxfId="0" operator="lessThan" stopIfTrue="1">
      <formula>$J$81-1</formula>
    </cfRule>
  </conditionalFormatting>
  <conditionalFormatting sqref="L79">
    <cfRule type="cellIs" priority="35" dxfId="31" operator="lessThan" stopIfTrue="1">
      <formula>$S$79</formula>
    </cfRule>
    <cfRule type="cellIs" priority="36" dxfId="33" operator="between" stopIfTrue="1">
      <formula>$S$79</formula>
      <formula>$T$79</formula>
    </cfRule>
    <cfRule type="cellIs" priority="37" dxfId="31" operator="greaterThan" stopIfTrue="1">
      <formula>$T$79</formula>
    </cfRule>
  </conditionalFormatting>
  <conditionalFormatting sqref="L80">
    <cfRule type="cellIs" priority="38" dxfId="31" operator="lessThan" stopIfTrue="1">
      <formula>$S$80</formula>
    </cfRule>
    <cfRule type="cellIs" priority="39" dxfId="33" operator="between" stopIfTrue="1">
      <formula>$S$80</formula>
      <formula>$T$80</formula>
    </cfRule>
    <cfRule type="cellIs" priority="40" dxfId="31" operator="greaterThan" stopIfTrue="1">
      <formula>$T$80</formula>
    </cfRule>
  </conditionalFormatting>
  <conditionalFormatting sqref="L81">
    <cfRule type="cellIs" priority="41" dxfId="31" operator="lessThan" stopIfTrue="1">
      <formula>$S$81</formula>
    </cfRule>
    <cfRule type="cellIs" priority="42" dxfId="33" operator="between" stopIfTrue="1">
      <formula>$S$81</formula>
      <formula>$T$81</formula>
    </cfRule>
    <cfRule type="cellIs" priority="43" dxfId="31" operator="greaterThan" stopIfTrue="1">
      <formula>$T$81</formula>
    </cfRule>
  </conditionalFormatting>
  <conditionalFormatting sqref="O47:P47">
    <cfRule type="cellIs" priority="44" dxfId="0" operator="greaterThan" stopIfTrue="1">
      <formula>$O$82+1</formula>
    </cfRule>
    <cfRule type="cellIs" priority="45" dxfId="56" operator="between" stopIfTrue="1">
      <formula>$O$82+1</formula>
      <formula>$O$82-1</formula>
    </cfRule>
    <cfRule type="cellIs" priority="46" dxfId="0" operator="lessThan" stopIfTrue="1">
      <formula>$O$82-1</formula>
    </cfRule>
  </conditionalFormatting>
  <printOptions/>
  <pageMargins left="0.7874015748031497" right="0.1968503937007874" top="0.984251968503937" bottom="0.984251968503937" header="0.5118110236220472" footer="0.5118110236220472"/>
  <pageSetup horizontalDpi="600" verticalDpi="600" orientation="portrait" paperSize="9" scale="80" r:id="rId4"/>
  <rowBreaks count="1" manualBreakCount="1">
    <brk id="31"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Tabelle16">
    <tabColor indexed="52"/>
  </sheetPr>
  <dimension ref="A1:R54"/>
  <sheetViews>
    <sheetView showGridLines="0" zoomScalePageLayoutView="0" workbookViewId="0" topLeftCell="A16">
      <selection activeCell="L14" sqref="L14:M15"/>
    </sheetView>
  </sheetViews>
  <sheetFormatPr defaultColWidth="11.421875" defaultRowHeight="12.75"/>
  <cols>
    <col min="1" max="1" width="20.00390625" style="0" customWidth="1"/>
    <col min="2" max="2" width="15.7109375" style="0" customWidth="1"/>
    <col min="3" max="3" width="17.8515625" style="0" customWidth="1"/>
    <col min="4" max="4" width="16.00390625" style="0" customWidth="1"/>
    <col min="5" max="5" width="16.421875" style="0" customWidth="1"/>
    <col min="6" max="8" width="14.28125" style="0" customWidth="1"/>
    <col min="11" max="11" width="12.7109375" style="0" customWidth="1"/>
  </cols>
  <sheetData>
    <row r="1" spans="1:5" ht="22.5" customHeight="1">
      <c r="A1" s="170" t="s">
        <v>423</v>
      </c>
      <c r="B1" s="171"/>
      <c r="C1" s="171"/>
      <c r="D1" s="171"/>
      <c r="E1" s="301">
        <f ca="1">TODAY()</f>
        <v>42648</v>
      </c>
    </row>
    <row r="2" spans="1:5" ht="12.75">
      <c r="A2" s="172" t="s">
        <v>383</v>
      </c>
      <c r="B2" s="172">
        <f>Deckblatt!D7</f>
      </c>
      <c r="C2" s="172" t="s">
        <v>384</v>
      </c>
      <c r="D2" s="172">
        <f>Deckblatt!D8</f>
      </c>
      <c r="E2" s="172"/>
    </row>
    <row r="3" spans="13:18" ht="12.75" customHeight="1">
      <c r="M3" s="1"/>
      <c r="N3" s="1"/>
      <c r="O3" s="47"/>
      <c r="P3" s="2"/>
      <c r="Q3" s="45"/>
      <c r="R3" s="47"/>
    </row>
    <row r="4" spans="1:18" ht="12.75" customHeight="1">
      <c r="A4" s="8" t="s">
        <v>391</v>
      </c>
      <c r="M4" s="1"/>
      <c r="N4" s="1"/>
      <c r="O4" s="47"/>
      <c r="P4" s="2"/>
      <c r="Q4" s="45"/>
      <c r="R4" s="47"/>
    </row>
    <row r="5" spans="2:18" ht="12.75" customHeight="1">
      <c r="B5" t="s">
        <v>394</v>
      </c>
      <c r="C5" t="s">
        <v>395</v>
      </c>
      <c r="M5" s="1"/>
      <c r="N5" s="1"/>
      <c r="O5" s="47"/>
      <c r="P5" s="2"/>
      <c r="Q5" s="45"/>
      <c r="R5" s="47"/>
    </row>
    <row r="6" spans="1:18" ht="12.75" customHeight="1">
      <c r="A6" t="s">
        <v>396</v>
      </c>
      <c r="B6" s="195">
        <f>B28</f>
        <v>0</v>
      </c>
      <c r="C6" s="54" t="e">
        <f>B6/B8</f>
        <v>#DIV/0!</v>
      </c>
      <c r="M6" s="1"/>
      <c r="N6" s="1"/>
      <c r="O6" s="47"/>
      <c r="P6" s="2"/>
      <c r="Q6" s="45"/>
      <c r="R6" s="47"/>
    </row>
    <row r="7" spans="1:18" ht="12.75" customHeight="1">
      <c r="A7" t="s">
        <v>399</v>
      </c>
      <c r="B7" s="195">
        <f>B19</f>
        <v>0</v>
      </c>
      <c r="C7" s="54" t="e">
        <f>B7/B8</f>
        <v>#DIV/0!</v>
      </c>
      <c r="M7" s="1"/>
      <c r="N7" s="1"/>
      <c r="O7" s="48"/>
      <c r="P7" s="2"/>
      <c r="Q7" s="46"/>
      <c r="R7" s="114"/>
    </row>
    <row r="8" spans="1:13" ht="12.75" customHeight="1">
      <c r="A8" t="s">
        <v>397</v>
      </c>
      <c r="B8" s="195">
        <f>B6+B7</f>
        <v>0</v>
      </c>
      <c r="C8" s="54" t="e">
        <f>B8/B8</f>
        <v>#DIV/0!</v>
      </c>
      <c r="F8" s="144"/>
      <c r="G8" s="144"/>
      <c r="H8" s="144"/>
      <c r="I8" s="144"/>
      <c r="J8" s="144"/>
      <c r="K8" s="144"/>
      <c r="L8" s="144"/>
      <c r="M8" s="144"/>
    </row>
    <row r="9" spans="6:13" ht="12.75" customHeight="1">
      <c r="F9" s="275"/>
      <c r="G9" s="275"/>
      <c r="H9" s="275"/>
      <c r="I9" s="144"/>
      <c r="J9" s="144"/>
      <c r="K9" s="144"/>
      <c r="L9" s="144"/>
      <c r="M9" s="144"/>
    </row>
    <row r="10" spans="1:13" ht="12.75" customHeight="1">
      <c r="A10" t="s">
        <v>404</v>
      </c>
      <c r="B10" s="54" t="e">
        <f>('Formblatt 222 Eingabe'!H45+'Formblatt 222 Eingabe'!O45)/'Formblatt 222 Eingabe'!J83</f>
        <v>#DIV/0!</v>
      </c>
      <c r="F10" s="276"/>
      <c r="G10" s="276"/>
      <c r="H10" s="276"/>
      <c r="I10" s="144"/>
      <c r="J10" s="144"/>
      <c r="K10" s="144"/>
      <c r="L10" s="144"/>
      <c r="M10" s="144"/>
    </row>
    <row r="11" spans="1:13" ht="12.75" customHeight="1">
      <c r="A11" t="s">
        <v>381</v>
      </c>
      <c r="B11" s="196" t="str">
        <f>IF(Deckblatt!G14=0,"Eingabe Deckblatt erforderlich",'Formblatt 222 Eingabe'!D38/Deckblatt!G15/Deckblatt!G14/5)</f>
        <v>Eingabe Deckblatt erforderlich</v>
      </c>
      <c r="F11" s="276"/>
      <c r="G11" s="276"/>
      <c r="H11" s="276"/>
      <c r="I11" s="144"/>
      <c r="J11" s="144"/>
      <c r="K11" s="144"/>
      <c r="L11" s="144"/>
      <c r="M11" s="144"/>
    </row>
    <row r="12" spans="6:13" ht="12.75" customHeight="1">
      <c r="F12" s="276"/>
      <c r="G12" s="276"/>
      <c r="H12" s="276"/>
      <c r="I12" s="144"/>
      <c r="J12" s="144"/>
      <c r="K12" s="144"/>
      <c r="L12" s="144"/>
      <c r="M12" s="144"/>
    </row>
    <row r="13" spans="1:13" ht="12.75" customHeight="1">
      <c r="A13" s="8" t="s">
        <v>398</v>
      </c>
      <c r="F13" s="276"/>
      <c r="G13" s="276"/>
      <c r="H13" s="276"/>
      <c r="I13" s="144"/>
      <c r="J13" s="144"/>
      <c r="K13" s="144"/>
      <c r="L13" s="144"/>
      <c r="M13" s="144"/>
    </row>
    <row r="14" spans="2:13" ht="12.75" customHeight="1">
      <c r="B14" t="s">
        <v>394</v>
      </c>
      <c r="C14" t="s">
        <v>424</v>
      </c>
      <c r="F14" s="276"/>
      <c r="G14" s="276"/>
      <c r="H14" s="276"/>
      <c r="I14" s="144"/>
      <c r="J14" s="144"/>
      <c r="K14" s="144"/>
      <c r="L14" s="144"/>
      <c r="M14" s="144"/>
    </row>
    <row r="15" spans="1:13" ht="12.75" customHeight="1">
      <c r="A15" t="s">
        <v>1</v>
      </c>
      <c r="B15" s="195">
        <f>'Formblatt 222 Eingabe'!J80</f>
        <v>0</v>
      </c>
      <c r="C15" s="54" t="e">
        <f>B15/$B$28</f>
        <v>#DIV/0!</v>
      </c>
      <c r="F15" s="144"/>
      <c r="G15" s="144"/>
      <c r="H15" s="144"/>
      <c r="I15" s="144"/>
      <c r="J15" s="144"/>
      <c r="K15" s="144"/>
      <c r="L15" s="144"/>
      <c r="M15" s="144"/>
    </row>
    <row r="16" spans="1:13" ht="12.75" customHeight="1">
      <c r="A16" t="s">
        <v>163</v>
      </c>
      <c r="B16" s="195">
        <f>'Formblatt 222 Eingabe'!J79</f>
        <v>0</v>
      </c>
      <c r="C16" s="54" t="e">
        <f>B16/$B$28</f>
        <v>#DIV/0!</v>
      </c>
      <c r="F16" s="144"/>
      <c r="G16" s="144"/>
      <c r="H16" s="144"/>
      <c r="I16" s="144"/>
      <c r="J16" s="144"/>
      <c r="K16" s="144"/>
      <c r="L16" s="144"/>
      <c r="M16" s="144"/>
    </row>
    <row r="17" spans="1:13" ht="12.75" customHeight="1">
      <c r="A17" t="s">
        <v>79</v>
      </c>
      <c r="B17" s="195">
        <f>'Formblatt 222 Eingabe'!J81*Deckblatt!C17</f>
        <v>0</v>
      </c>
      <c r="C17" s="54" t="e">
        <f>B17/$B$28</f>
        <v>#DIV/0!</v>
      </c>
      <c r="F17" s="144"/>
      <c r="G17" s="144"/>
      <c r="H17" s="144"/>
      <c r="I17" s="144"/>
      <c r="J17" s="144"/>
      <c r="K17" s="144"/>
      <c r="L17" s="144"/>
      <c r="M17" s="144"/>
    </row>
    <row r="18" spans="1:13" ht="12.75" customHeight="1">
      <c r="A18" t="s">
        <v>80</v>
      </c>
      <c r="B18" s="195">
        <f>'Formblatt 222 Eingabe'!J81*Deckblatt!C18</f>
        <v>0</v>
      </c>
      <c r="C18" s="54" t="e">
        <f>B18/$B$28</f>
        <v>#DIV/0!</v>
      </c>
      <c r="F18" s="144"/>
      <c r="G18" s="144"/>
      <c r="H18" s="144"/>
      <c r="I18" s="144"/>
      <c r="J18" s="144"/>
      <c r="K18" s="144"/>
      <c r="L18" s="144"/>
      <c r="M18" s="144"/>
    </row>
    <row r="19" spans="1:14" ht="12.75" customHeight="1">
      <c r="A19" s="171" t="s">
        <v>400</v>
      </c>
      <c r="B19" s="197">
        <f>SUM(B15:B18)</f>
        <v>0</v>
      </c>
      <c r="C19" s="198" t="e">
        <f>B19/$B$28</f>
        <v>#DIV/0!</v>
      </c>
      <c r="F19" s="144"/>
      <c r="G19" s="118"/>
      <c r="H19" s="118"/>
      <c r="I19" s="118"/>
      <c r="J19" s="118"/>
      <c r="K19" s="118"/>
      <c r="L19" s="118"/>
      <c r="M19" s="118"/>
      <c r="N19" s="118"/>
    </row>
    <row r="20" spans="6:14" ht="12.75" customHeight="1">
      <c r="F20" s="144"/>
      <c r="G20" s="118"/>
      <c r="H20" s="118"/>
      <c r="I20" s="118"/>
      <c r="J20" s="118"/>
      <c r="K20" s="118"/>
      <c r="L20" s="118"/>
      <c r="M20" s="118"/>
      <c r="N20" s="118"/>
    </row>
    <row r="21" spans="1:14" ht="12.75" customHeight="1">
      <c r="A21" s="8" t="s">
        <v>401</v>
      </c>
      <c r="B21" s="8"/>
      <c r="F21" s="144"/>
      <c r="G21" s="118"/>
      <c r="H21" s="118"/>
      <c r="I21" s="118"/>
      <c r="J21" s="118"/>
      <c r="K21" s="118"/>
      <c r="L21" s="118"/>
      <c r="M21" s="118"/>
      <c r="N21" s="118"/>
    </row>
    <row r="22" spans="2:14" ht="39" customHeight="1">
      <c r="B22" s="194" t="s">
        <v>418</v>
      </c>
      <c r="C22" s="194" t="s">
        <v>420</v>
      </c>
      <c r="D22" s="194" t="s">
        <v>419</v>
      </c>
      <c r="E22" s="194" t="s">
        <v>417</v>
      </c>
      <c r="F22" s="144"/>
      <c r="G22" s="118"/>
      <c r="H22" s="209" t="s">
        <v>421</v>
      </c>
      <c r="I22" s="118"/>
      <c r="J22" s="118"/>
      <c r="K22" s="118" t="s">
        <v>422</v>
      </c>
      <c r="L22" s="118"/>
      <c r="M22" s="118"/>
      <c r="N22" s="118"/>
    </row>
    <row r="23" spans="1:14" ht="12.75" customHeight="1">
      <c r="A23" s="125" t="s">
        <v>17</v>
      </c>
      <c r="B23" s="187">
        <f>IF(C23=0,D23,D23/(100+C23)*100)</f>
        <v>0</v>
      </c>
      <c r="C23" s="188">
        <f>IF(H23=0,0,K23/H23*100)</f>
        <v>0</v>
      </c>
      <c r="D23" s="187">
        <f>'Formblatt 222 Eingabe'!H37+'Formblatt 222 Eingabe'!O37</f>
        <v>0</v>
      </c>
      <c r="E23" s="134">
        <f aca="true" t="shared" si="0" ref="E23:E28">IF($B$28=0,0,B23/$B$28)</f>
        <v>0</v>
      </c>
      <c r="F23" s="144"/>
      <c r="G23" s="118"/>
      <c r="H23" s="210">
        <f>'Formblatt 222 Eingabe'!H37</f>
        <v>0</v>
      </c>
      <c r="I23" s="118"/>
      <c r="J23" s="118"/>
      <c r="K23" s="210">
        <f>'Formblatt 222 Eingabe'!O37</f>
        <v>0</v>
      </c>
      <c r="L23" s="118" t="e">
        <f>K23/H23</f>
        <v>#DIV/0!</v>
      </c>
      <c r="M23" s="118"/>
      <c r="N23" s="118"/>
    </row>
    <row r="24" spans="1:14" ht="12.75" customHeight="1">
      <c r="A24" s="125" t="s">
        <v>392</v>
      </c>
      <c r="B24" s="187">
        <f>IF(C24=0,D24,D24/(100+C24)*100)</f>
        <v>0</v>
      </c>
      <c r="C24" s="188">
        <f>IF(H24=0,0,K24/H24*100)</f>
        <v>0</v>
      </c>
      <c r="D24" s="187">
        <f>'Formblatt 222 Eingabe'!H39+'Formblatt 222 Eingabe'!O39</f>
        <v>0</v>
      </c>
      <c r="E24" s="134">
        <f t="shared" si="0"/>
        <v>0</v>
      </c>
      <c r="F24" s="144"/>
      <c r="G24" s="118"/>
      <c r="H24" s="210">
        <f>'Formblatt 222 Eingabe'!H39</f>
        <v>0</v>
      </c>
      <c r="I24" s="118"/>
      <c r="J24" s="118"/>
      <c r="K24" s="210">
        <f>'Formblatt 222 Eingabe'!O39</f>
        <v>0</v>
      </c>
      <c r="L24" s="118" t="e">
        <f>K24/H24</f>
        <v>#DIV/0!</v>
      </c>
      <c r="M24" s="118"/>
      <c r="N24" s="118"/>
    </row>
    <row r="25" spans="1:14" ht="12.75" customHeight="1">
      <c r="A25" s="125" t="s">
        <v>393</v>
      </c>
      <c r="B25" s="187">
        <f>IF(C25=0,D25,D25/(100+C25)*100)</f>
        <v>0</v>
      </c>
      <c r="C25" s="188">
        <f>IF(H25=0,0,K25/H25*100)</f>
        <v>0</v>
      </c>
      <c r="D25" s="187">
        <f>'Formblatt 222 Eingabe'!H41+'Formblatt 222 Eingabe'!O41</f>
        <v>0</v>
      </c>
      <c r="E25" s="134">
        <f t="shared" si="0"/>
        <v>0</v>
      </c>
      <c r="F25" s="144"/>
      <c r="G25" s="118"/>
      <c r="H25" s="210">
        <f>'Formblatt 222 Eingabe'!H41</f>
        <v>0</v>
      </c>
      <c r="I25" s="118"/>
      <c r="J25" s="118"/>
      <c r="K25" s="210">
        <f>'Formblatt 222 Eingabe'!O41</f>
        <v>0</v>
      </c>
      <c r="L25" s="118" t="e">
        <f>K25/H25</f>
        <v>#DIV/0!</v>
      </c>
      <c r="M25" s="118"/>
      <c r="N25" s="118"/>
    </row>
    <row r="26" spans="1:14" ht="12.75" customHeight="1">
      <c r="A26" s="125" t="s">
        <v>0</v>
      </c>
      <c r="B26" s="187">
        <f>IF(C26=0,D26,D26/(100+C26)*100)</f>
        <v>0</v>
      </c>
      <c r="C26" s="188">
        <f>IF(H26=0,0,K26/H26*100)</f>
        <v>0</v>
      </c>
      <c r="D26" s="187">
        <f>'Formblatt 222 Eingabe'!H43+'Formblatt 222 Eingabe'!O43</f>
        <v>0</v>
      </c>
      <c r="E26" s="134">
        <f t="shared" si="0"/>
        <v>0</v>
      </c>
      <c r="F26" s="144"/>
      <c r="G26" s="118"/>
      <c r="H26" s="210">
        <f>'Formblatt 222 Eingabe'!H43</f>
        <v>0</v>
      </c>
      <c r="I26" s="118"/>
      <c r="J26" s="118"/>
      <c r="K26" s="210">
        <f>'Formblatt 222 Eingabe'!O43</f>
        <v>0</v>
      </c>
      <c r="L26" s="118" t="e">
        <f>K26/H26</f>
        <v>#DIV/0!</v>
      </c>
      <c r="M26" s="118"/>
      <c r="N26" s="118"/>
    </row>
    <row r="27" spans="1:14" ht="12.75" customHeight="1">
      <c r="A27" s="125" t="s">
        <v>2</v>
      </c>
      <c r="B27" s="187">
        <f>IF(C27=0,D27,D27/(100+C27)*100)</f>
        <v>0</v>
      </c>
      <c r="C27" s="188">
        <f>IF(H27=0,0,K27/H27*100)</f>
        <v>0</v>
      </c>
      <c r="D27" s="187">
        <f>'Formblatt 222 Eingabe'!H45+'Formblatt 222 Eingabe'!O45</f>
        <v>0</v>
      </c>
      <c r="E27" s="134">
        <f t="shared" si="0"/>
        <v>0</v>
      </c>
      <c r="F27" s="144"/>
      <c r="G27" s="118"/>
      <c r="H27" s="210">
        <f>'Formblatt 222 Eingabe'!H45</f>
        <v>0</v>
      </c>
      <c r="I27" s="118"/>
      <c r="J27" s="118"/>
      <c r="K27" s="210">
        <f>'Formblatt 222 Eingabe'!O45</f>
        <v>0</v>
      </c>
      <c r="L27" s="118" t="e">
        <f>K27/H27</f>
        <v>#DIV/0!</v>
      </c>
      <c r="M27" s="118"/>
      <c r="N27" s="118"/>
    </row>
    <row r="28" spans="1:14" ht="12.75" customHeight="1">
      <c r="A28" s="190" t="s">
        <v>400</v>
      </c>
      <c r="B28" s="191">
        <f>SUM(B23:B27)</f>
        <v>0</v>
      </c>
      <c r="C28" s="192"/>
      <c r="D28" s="191">
        <f>SUM(D23:D27)</f>
        <v>0</v>
      </c>
      <c r="E28" s="193">
        <f t="shared" si="0"/>
        <v>0</v>
      </c>
      <c r="F28" s="144"/>
      <c r="G28" s="118"/>
      <c r="H28" s="118"/>
      <c r="I28" s="118"/>
      <c r="J28" s="118"/>
      <c r="K28" s="118"/>
      <c r="L28" s="118"/>
      <c r="M28" s="118"/>
      <c r="N28" s="118"/>
    </row>
    <row r="29" spans="1:14" ht="12.75" customHeight="1">
      <c r="A29" s="125"/>
      <c r="B29" s="189"/>
      <c r="C29" s="125"/>
      <c r="D29" s="125"/>
      <c r="E29" s="125"/>
      <c r="F29" s="144"/>
      <c r="G29" s="118"/>
      <c r="H29" s="118"/>
      <c r="I29" s="118"/>
      <c r="J29" s="118"/>
      <c r="K29" s="118"/>
      <c r="L29" s="118"/>
      <c r="M29" s="118"/>
      <c r="N29" s="118"/>
    </row>
    <row r="30" spans="1:14" ht="12.75" customHeight="1">
      <c r="A30" s="8" t="s">
        <v>403</v>
      </c>
      <c r="F30" s="144"/>
      <c r="G30" s="118"/>
      <c r="H30" s="118"/>
      <c r="I30" s="118"/>
      <c r="J30" s="118"/>
      <c r="K30" s="118"/>
      <c r="L30" s="118"/>
      <c r="M30" s="118"/>
      <c r="N30" s="118"/>
    </row>
    <row r="31" spans="1:14" ht="12.75" customHeight="1">
      <c r="A31" s="8"/>
      <c r="F31" s="144"/>
      <c r="G31" s="118"/>
      <c r="H31" s="118"/>
      <c r="I31" s="118"/>
      <c r="J31" s="118"/>
      <c r="K31" s="118"/>
      <c r="L31" s="118"/>
      <c r="M31" s="118"/>
      <c r="N31" s="118"/>
    </row>
    <row r="32" spans="1:14" ht="12.75" customHeight="1">
      <c r="A32" s="125" t="s">
        <v>410</v>
      </c>
      <c r="C32" s="195">
        <f>'Formblatt 222 Eingabe'!O14</f>
        <v>0</v>
      </c>
      <c r="F32" s="144"/>
      <c r="G32" s="118"/>
      <c r="H32" s="118"/>
      <c r="I32" s="118"/>
      <c r="J32" s="118"/>
      <c r="K32" s="118"/>
      <c r="L32" s="118"/>
      <c r="M32" s="118"/>
      <c r="N32" s="118"/>
    </row>
    <row r="33" spans="1:13" ht="12.75" customHeight="1">
      <c r="A33" s="125" t="s">
        <v>408</v>
      </c>
      <c r="B33" s="195"/>
      <c r="C33" s="195" t="e">
        <f>'Vorgabewerte Vergabe'!J6</f>
        <v>#N/A</v>
      </c>
      <c r="F33" s="144"/>
      <c r="G33" s="144"/>
      <c r="H33" s="144"/>
      <c r="I33" s="144"/>
      <c r="J33" s="144"/>
      <c r="K33" s="144"/>
      <c r="L33" s="144"/>
      <c r="M33" s="144"/>
    </row>
    <row r="34" spans="1:13" ht="12.75" customHeight="1">
      <c r="A34" t="s">
        <v>89</v>
      </c>
      <c r="C34" s="195">
        <f>'Formblatt 222 Eingabe'!O29</f>
        <v>0</v>
      </c>
      <c r="F34" s="144"/>
      <c r="G34" s="144"/>
      <c r="H34" s="144"/>
      <c r="I34" s="144"/>
      <c r="J34" s="144"/>
      <c r="K34" s="144"/>
      <c r="L34" s="144"/>
      <c r="M34" s="144"/>
    </row>
    <row r="35" spans="1:13" ht="12.75" customHeight="1">
      <c r="A35" t="s">
        <v>411</v>
      </c>
      <c r="C35" s="195" t="e">
        <f>(B8-D27)/'Formblatt 222 Eingabe'!D38</f>
        <v>#VALUE!</v>
      </c>
      <c r="F35" s="144"/>
      <c r="G35" s="144"/>
      <c r="H35" s="144"/>
      <c r="I35" s="144"/>
      <c r="J35" s="144"/>
      <c r="K35" s="144"/>
      <c r="L35" s="144"/>
      <c r="M35" s="144"/>
    </row>
    <row r="36" spans="3:13" ht="12.75" customHeight="1">
      <c r="C36" s="195"/>
      <c r="F36" s="144"/>
      <c r="G36" s="144"/>
      <c r="H36" s="144"/>
      <c r="I36" s="144"/>
      <c r="J36" s="144"/>
      <c r="K36" s="144"/>
      <c r="L36" s="144"/>
      <c r="M36" s="144"/>
    </row>
    <row r="37" spans="3:13" ht="12.75" customHeight="1">
      <c r="C37" s="195"/>
      <c r="F37" s="144"/>
      <c r="G37" s="144"/>
      <c r="H37" s="144"/>
      <c r="I37" s="144"/>
      <c r="J37" s="144"/>
      <c r="K37" s="144"/>
      <c r="L37" s="144"/>
      <c r="M37" s="144"/>
    </row>
    <row r="38" spans="3:13" ht="12.75" customHeight="1">
      <c r="C38" s="195"/>
      <c r="F38" s="144"/>
      <c r="G38" s="144"/>
      <c r="H38" s="144"/>
      <c r="I38" s="144"/>
      <c r="J38" s="144"/>
      <c r="K38" s="144"/>
      <c r="L38" s="144"/>
      <c r="M38" s="144"/>
    </row>
    <row r="39" spans="3:13" ht="12.75" customHeight="1">
      <c r="C39" s="195"/>
      <c r="F39" s="144"/>
      <c r="G39" s="144"/>
      <c r="H39" s="144"/>
      <c r="I39" s="144"/>
      <c r="J39" s="144"/>
      <c r="K39" s="144"/>
      <c r="L39" s="144"/>
      <c r="M39" s="144"/>
    </row>
    <row r="40" spans="1:13" ht="12.75">
      <c r="A40" s="125"/>
      <c r="B40" s="125"/>
      <c r="C40" s="125"/>
      <c r="D40" s="125"/>
      <c r="E40" s="125"/>
      <c r="F40" s="144"/>
      <c r="G40" s="144"/>
      <c r="H40" s="144"/>
      <c r="I40" s="144"/>
      <c r="J40" s="144"/>
      <c r="K40" s="144"/>
      <c r="L40" s="144"/>
      <c r="M40" s="144"/>
    </row>
    <row r="41" spans="1:13" ht="12.75">
      <c r="A41" s="125"/>
      <c r="B41" s="125"/>
      <c r="C41" s="125"/>
      <c r="D41" s="125"/>
      <c r="E41" s="125"/>
      <c r="F41" s="144"/>
      <c r="G41" s="144"/>
      <c r="H41" s="144"/>
      <c r="I41" s="144"/>
      <c r="J41" s="144"/>
      <c r="K41" s="144"/>
      <c r="L41" s="144"/>
      <c r="M41" s="144"/>
    </row>
    <row r="42" spans="1:13" ht="12.75">
      <c r="A42" s="880"/>
      <c r="B42" s="880"/>
      <c r="C42" s="880"/>
      <c r="D42" s="880"/>
      <c r="E42" s="880"/>
      <c r="F42" s="144"/>
      <c r="G42" s="144"/>
      <c r="H42" s="144"/>
      <c r="I42" s="144"/>
      <c r="J42" s="144"/>
      <c r="K42" s="144"/>
      <c r="L42" s="144"/>
      <c r="M42" s="144"/>
    </row>
    <row r="43" spans="1:13" ht="12.75">
      <c r="A43" s="877"/>
      <c r="B43" s="877"/>
      <c r="C43" s="877"/>
      <c r="D43" s="877"/>
      <c r="E43" s="877"/>
      <c r="F43" s="144"/>
      <c r="G43" s="144"/>
      <c r="H43" s="144"/>
      <c r="I43" s="144"/>
      <c r="J43" s="144"/>
      <c r="K43" s="144"/>
      <c r="L43" s="144"/>
      <c r="M43" s="144"/>
    </row>
    <row r="44" spans="1:13" ht="12.75">
      <c r="A44" s="877"/>
      <c r="B44" s="877"/>
      <c r="C44" s="877"/>
      <c r="D44" s="877"/>
      <c r="E44" s="877"/>
      <c r="F44" s="144"/>
      <c r="G44" s="144"/>
      <c r="H44" s="144"/>
      <c r="I44" s="144"/>
      <c r="J44" s="144"/>
      <c r="K44" s="144"/>
      <c r="L44" s="144"/>
      <c r="M44" s="144"/>
    </row>
    <row r="45" spans="1:13" ht="12.75">
      <c r="A45" s="877"/>
      <c r="B45" s="877"/>
      <c r="C45" s="877"/>
      <c r="D45" s="877"/>
      <c r="E45" s="877"/>
      <c r="F45" s="144"/>
      <c r="G45" s="144"/>
      <c r="H45" s="144"/>
      <c r="I45" s="144"/>
      <c r="J45" s="144"/>
      <c r="K45" s="144"/>
      <c r="L45" s="144"/>
      <c r="M45" s="144"/>
    </row>
    <row r="46" spans="1:13" ht="12.75">
      <c r="A46" s="877"/>
      <c r="B46" s="877"/>
      <c r="C46" s="877"/>
      <c r="D46" s="877"/>
      <c r="E46" s="877"/>
      <c r="F46" s="144"/>
      <c r="G46" s="144"/>
      <c r="H46" s="144"/>
      <c r="I46" s="144"/>
      <c r="J46" s="144"/>
      <c r="K46" s="144"/>
      <c r="L46" s="144"/>
      <c r="M46" s="144"/>
    </row>
    <row r="47" spans="1:13" ht="12.75">
      <c r="A47" s="877"/>
      <c r="B47" s="877"/>
      <c r="C47" s="877"/>
      <c r="D47" s="877"/>
      <c r="E47" s="877"/>
      <c r="F47" s="144"/>
      <c r="G47" s="144"/>
      <c r="H47" s="144"/>
      <c r="I47" s="144"/>
      <c r="J47" s="144"/>
      <c r="K47" s="144"/>
      <c r="L47" s="144"/>
      <c r="M47" s="144"/>
    </row>
    <row r="48" spans="1:13" ht="12.75">
      <c r="A48" s="877"/>
      <c r="B48" s="877"/>
      <c r="C48" s="877"/>
      <c r="D48" s="877"/>
      <c r="E48" s="877"/>
      <c r="F48" s="144"/>
      <c r="G48" s="144"/>
      <c r="H48" s="144"/>
      <c r="I48" s="144"/>
      <c r="J48" s="144"/>
      <c r="K48" s="144"/>
      <c r="L48" s="144"/>
      <c r="M48" s="144"/>
    </row>
    <row r="49" spans="1:5" ht="12.75">
      <c r="A49" s="877"/>
      <c r="B49" s="877"/>
      <c r="C49" s="877"/>
      <c r="D49" s="877"/>
      <c r="E49" s="877"/>
    </row>
    <row r="50" spans="1:5" ht="12.75">
      <c r="A50" s="877"/>
      <c r="B50" s="877"/>
      <c r="C50" s="877"/>
      <c r="D50" s="877"/>
      <c r="E50" s="877"/>
    </row>
    <row r="51" spans="1:5" ht="12.75">
      <c r="A51" s="137"/>
      <c r="B51" s="137"/>
      <c r="C51" s="137"/>
      <c r="D51" s="137"/>
      <c r="E51" s="137"/>
    </row>
    <row r="53" spans="1:5" ht="12.75">
      <c r="A53" s="879"/>
      <c r="B53" s="879"/>
      <c r="C53" s="879"/>
      <c r="D53" s="879"/>
      <c r="E53" s="879"/>
    </row>
    <row r="54" spans="1:5" ht="12.75">
      <c r="A54" s="878"/>
      <c r="B54" s="878"/>
      <c r="C54" s="878"/>
      <c r="D54" s="878"/>
      <c r="E54" s="878"/>
    </row>
  </sheetData>
  <sheetProtection password="9489" sheet="1" objects="1" scenarios="1" selectLockedCells="1"/>
  <mergeCells count="11">
    <mergeCell ref="A42:E42"/>
    <mergeCell ref="A44:E44"/>
    <mergeCell ref="A45:E45"/>
    <mergeCell ref="A43:E43"/>
    <mergeCell ref="A46:E46"/>
    <mergeCell ref="A47:E47"/>
    <mergeCell ref="A54:E54"/>
    <mergeCell ref="A48:E48"/>
    <mergeCell ref="A49:E49"/>
    <mergeCell ref="A53:E53"/>
    <mergeCell ref="A50:E50"/>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Tabelle17">
    <tabColor indexed="52"/>
  </sheetPr>
  <dimension ref="A1:E31"/>
  <sheetViews>
    <sheetView showGridLines="0" zoomScalePageLayoutView="0" workbookViewId="0" topLeftCell="A10">
      <selection activeCell="L14" sqref="L14:M15"/>
    </sheetView>
  </sheetViews>
  <sheetFormatPr defaultColWidth="11.421875" defaultRowHeight="12.75"/>
  <cols>
    <col min="1" max="1" width="16.140625" style="0" customWidth="1"/>
    <col min="2" max="2" width="13.57421875" style="0" customWidth="1"/>
    <col min="3" max="3" width="15.00390625" style="0" customWidth="1"/>
    <col min="4" max="4" width="16.00390625" style="0" customWidth="1"/>
    <col min="5" max="5" width="16.421875" style="0" customWidth="1"/>
    <col min="6" max="8" width="14.28125" style="0" customWidth="1"/>
    <col min="11" max="11" width="12.7109375" style="0" customWidth="1"/>
  </cols>
  <sheetData>
    <row r="1" spans="1:5" ht="22.5" customHeight="1">
      <c r="A1" s="170" t="s">
        <v>375</v>
      </c>
      <c r="B1" s="171"/>
      <c r="C1" s="171"/>
      <c r="D1" s="171"/>
      <c r="E1" s="301">
        <f ca="1">TODAY()</f>
        <v>42648</v>
      </c>
    </row>
    <row r="2" spans="1:5" ht="12.75">
      <c r="A2" s="172" t="s">
        <v>383</v>
      </c>
      <c r="B2" s="172">
        <f>Deckblatt!D7</f>
      </c>
      <c r="C2" s="172" t="s">
        <v>384</v>
      </c>
      <c r="D2" s="172">
        <f>Deckblatt!D8</f>
      </c>
      <c r="E2" s="172"/>
    </row>
    <row r="3" spans="1:5" ht="12.75">
      <c r="A3" s="205"/>
      <c r="B3" s="206"/>
      <c r="C3" s="207"/>
      <c r="D3" s="208"/>
      <c r="E3" s="206"/>
    </row>
    <row r="4" spans="1:5" ht="12.75">
      <c r="A4" s="205"/>
      <c r="B4" s="205"/>
      <c r="C4" s="205"/>
      <c r="D4" s="205"/>
      <c r="E4" s="205"/>
    </row>
    <row r="5" spans="1:5" ht="25.5" customHeight="1">
      <c r="A5" s="674" t="s">
        <v>561</v>
      </c>
      <c r="B5" s="674"/>
      <c r="C5" s="674"/>
      <c r="D5" s="674"/>
      <c r="E5" s="674"/>
    </row>
    <row r="6" spans="1:5" ht="51" customHeight="1">
      <c r="A6" s="675" t="e">
        <f>'Textvorgabe Vergabe 222'!A3</f>
        <v>#N/A</v>
      </c>
      <c r="B6" s="676"/>
      <c r="C6" s="676"/>
      <c r="D6" s="676"/>
      <c r="E6" s="676"/>
    </row>
    <row r="7" spans="1:5" ht="51" customHeight="1">
      <c r="A7" s="675" t="e">
        <f>'Textvorgabe Vergabe 222'!A4</f>
        <v>#N/A</v>
      </c>
      <c r="B7" s="676"/>
      <c r="C7" s="676"/>
      <c r="D7" s="676"/>
      <c r="E7" s="676"/>
    </row>
    <row r="8" spans="1:5" ht="51" customHeight="1">
      <c r="A8" s="675" t="e">
        <f>'Textvorgabe Vergabe 222'!A5</f>
        <v>#DIV/0!</v>
      </c>
      <c r="B8" s="676"/>
      <c r="C8" s="676"/>
      <c r="D8" s="676"/>
      <c r="E8" s="676"/>
    </row>
    <row r="9" spans="1:5" ht="51" customHeight="1">
      <c r="A9" s="675" t="e">
        <f>'Textvorgabe Vergabe 222'!A6</f>
        <v>#DIV/0!</v>
      </c>
      <c r="B9" s="676"/>
      <c r="C9" s="676"/>
      <c r="D9" s="676"/>
      <c r="E9" s="676"/>
    </row>
    <row r="10" spans="1:5" ht="51" customHeight="1">
      <c r="A10" s="881" t="e">
        <f>'Textvorgabe Vergabe 222'!A7</f>
        <v>#N/A</v>
      </c>
      <c r="B10" s="882"/>
      <c r="C10" s="882"/>
      <c r="D10" s="882"/>
      <c r="E10" s="882"/>
    </row>
    <row r="11" spans="1:5" ht="51" customHeight="1">
      <c r="A11" s="675" t="e">
        <f>'Textvorgabe Vergabe 222'!A8</f>
        <v>#N/A</v>
      </c>
      <c r="B11" s="676"/>
      <c r="C11" s="676"/>
      <c r="D11" s="676"/>
      <c r="E11" s="676"/>
    </row>
    <row r="12" spans="1:5" ht="51" customHeight="1">
      <c r="A12" s="675" t="e">
        <f>'Textvorgabe Vergabe 222'!A9</f>
        <v>#N/A</v>
      </c>
      <c r="B12" s="676"/>
      <c r="C12" s="676"/>
      <c r="D12" s="676"/>
      <c r="E12" s="676"/>
    </row>
    <row r="13" spans="1:5" ht="51" customHeight="1">
      <c r="A13" s="675" t="e">
        <f>'Textvorgabe Vergabe 222'!A10</f>
        <v>#N/A</v>
      </c>
      <c r="B13" s="676"/>
      <c r="C13" s="676"/>
      <c r="D13" s="676"/>
      <c r="E13" s="676"/>
    </row>
    <row r="14" spans="1:5" ht="51" customHeight="1">
      <c r="A14" s="675" t="e">
        <f>'Textvorgabe Vergabe 222'!A11</f>
        <v>#N/A</v>
      </c>
      <c r="B14" s="676"/>
      <c r="C14" s="676"/>
      <c r="D14" s="676"/>
      <c r="E14" s="676"/>
    </row>
    <row r="15" spans="1:5" ht="12.75">
      <c r="A15" s="883"/>
      <c r="B15" s="883"/>
      <c r="C15" s="883"/>
      <c r="D15" s="883"/>
      <c r="E15" s="883"/>
    </row>
    <row r="16" spans="1:5" ht="12.75">
      <c r="A16" s="883"/>
      <c r="B16" s="883"/>
      <c r="C16" s="883"/>
      <c r="D16" s="883"/>
      <c r="E16" s="883"/>
    </row>
    <row r="17" spans="1:5" ht="12.75">
      <c r="A17" s="125"/>
      <c r="B17" s="125"/>
      <c r="C17" s="125"/>
      <c r="D17" s="125"/>
      <c r="E17" s="125"/>
    </row>
    <row r="18" spans="1:5" ht="12.75">
      <c r="A18" s="125"/>
      <c r="B18" s="125"/>
      <c r="C18" s="125"/>
      <c r="D18" s="125"/>
      <c r="E18" s="125"/>
    </row>
    <row r="19" spans="1:5" ht="12.75">
      <c r="A19" s="880"/>
      <c r="B19" s="880"/>
      <c r="C19" s="880"/>
      <c r="D19" s="880"/>
      <c r="E19" s="880"/>
    </row>
    <row r="20" spans="1:5" ht="12.75">
      <c r="A20" s="883"/>
      <c r="B20" s="883"/>
      <c r="C20" s="883"/>
      <c r="D20" s="883"/>
      <c r="E20" s="883"/>
    </row>
    <row r="21" spans="1:5" ht="12.75">
      <c r="A21" s="883"/>
      <c r="B21" s="883"/>
      <c r="C21" s="883"/>
      <c r="D21" s="883"/>
      <c r="E21" s="883"/>
    </row>
    <row r="22" spans="1:5" ht="12.75">
      <c r="A22" s="883"/>
      <c r="B22" s="883"/>
      <c r="C22" s="883"/>
      <c r="D22" s="883"/>
      <c r="E22" s="883"/>
    </row>
    <row r="23" spans="1:5" ht="12.75">
      <c r="A23" s="883"/>
      <c r="B23" s="883"/>
      <c r="C23" s="883"/>
      <c r="D23" s="883"/>
      <c r="E23" s="883"/>
    </row>
    <row r="24" spans="1:5" ht="12.75">
      <c r="A24" s="883"/>
      <c r="B24" s="883"/>
      <c r="C24" s="883"/>
      <c r="D24" s="883"/>
      <c r="E24" s="883"/>
    </row>
    <row r="25" spans="1:5" ht="12.75">
      <c r="A25" s="883"/>
      <c r="B25" s="883"/>
      <c r="C25" s="883"/>
      <c r="D25" s="883"/>
      <c r="E25" s="883"/>
    </row>
    <row r="26" spans="1:5" ht="12.75">
      <c r="A26" s="883"/>
      <c r="B26" s="883"/>
      <c r="C26" s="883"/>
      <c r="D26" s="883"/>
      <c r="E26" s="883"/>
    </row>
    <row r="27" spans="1:5" ht="12.75">
      <c r="A27" s="883"/>
      <c r="B27" s="883"/>
      <c r="C27" s="883"/>
      <c r="D27" s="883"/>
      <c r="E27" s="883"/>
    </row>
    <row r="28" spans="1:5" ht="12.75">
      <c r="A28" s="125"/>
      <c r="B28" s="125"/>
      <c r="C28" s="125"/>
      <c r="D28" s="125"/>
      <c r="E28" s="125"/>
    </row>
    <row r="30" spans="1:5" ht="12.75">
      <c r="A30" s="879"/>
      <c r="B30" s="879"/>
      <c r="C30" s="879"/>
      <c r="D30" s="879"/>
      <c r="E30" s="879"/>
    </row>
    <row r="31" spans="1:5" ht="12.75">
      <c r="A31" s="878"/>
      <c r="B31" s="878"/>
      <c r="C31" s="878"/>
      <c r="D31" s="878"/>
      <c r="E31" s="878"/>
    </row>
  </sheetData>
  <sheetProtection password="9489" sheet="1" objects="1" scenarios="1" selectLockedCells="1"/>
  <mergeCells count="23">
    <mergeCell ref="A11:E11"/>
    <mergeCell ref="A14:E14"/>
    <mergeCell ref="A12:E12"/>
    <mergeCell ref="A13:E13"/>
    <mergeCell ref="A23:E23"/>
    <mergeCell ref="A15:E15"/>
    <mergeCell ref="A19:E19"/>
    <mergeCell ref="A21:E21"/>
    <mergeCell ref="A20:E20"/>
    <mergeCell ref="A16:E16"/>
    <mergeCell ref="A31:E31"/>
    <mergeCell ref="A25:E25"/>
    <mergeCell ref="A26:E26"/>
    <mergeCell ref="A30:E30"/>
    <mergeCell ref="A27:E27"/>
    <mergeCell ref="A22:E22"/>
    <mergeCell ref="A24:E24"/>
    <mergeCell ref="A5:E5"/>
    <mergeCell ref="A6:E6"/>
    <mergeCell ref="A7:E7"/>
    <mergeCell ref="A8:E8"/>
    <mergeCell ref="A9:E9"/>
    <mergeCell ref="A10:E10"/>
  </mergeCells>
  <printOptions/>
  <pageMargins left="0.7874015748031497" right="0.7874015748031497" top="0.984251968503937" bottom="0.984251968503937"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hon-049</dc:creator>
  <cp:keywords/>
  <dc:description/>
  <cp:lastModifiedBy>Eberhardt, Ulrich (StBA Erlangen-N³rnberg)</cp:lastModifiedBy>
  <cp:lastPrinted>2015-08-24T09:47:44Z</cp:lastPrinted>
  <dcterms:created xsi:type="dcterms:W3CDTF">2008-05-23T06:35:58Z</dcterms:created>
  <dcterms:modified xsi:type="dcterms:W3CDTF">2016-10-05T15:43:34Z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